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utheranchurchaustralia-my.sharepoint.com/personal/lisa_donaldson_lca_org_au/Documents/Documents/Lisa's Documents/Lisa Desktop/"/>
    </mc:Choice>
  </mc:AlternateContent>
  <xr:revisionPtr revIDLastSave="267" documentId="8_{03E07091-0E4E-435C-8A64-AFAE17001749}" xr6:coauthVersionLast="47" xr6:coauthVersionMax="47" xr10:uidLastSave="{AB7FC167-6C38-431A-B9AF-B07FA30D8CFD}"/>
  <workbookProtection workbookAlgorithmName="SHA-512" workbookHashValue="8i92MSxCU5VInBoiWH+MS1S90FcaY2lzr4atEWSu3SwsEStFA+LnhDaUMpB6Vl2u357KK4CLHDfFYs0Ga7Lckw==" workbookSaltValue="m5O9LO8SJ2AVK/JI4A0Jpw==" workbookSpinCount="100000" lockStructure="1"/>
  <bookViews>
    <workbookView xWindow="-108" yWindow="-108" windowWidth="23256" windowHeight="12456" firstSheet="2" activeTab="3" xr2:uid="{00000000-000D-0000-FFFF-FFFF00000000}"/>
  </bookViews>
  <sheets>
    <sheet name="Sheet1" sheetId="1" state="hidden" r:id="rId1"/>
    <sheet name="Sheet2" sheetId="2" state="hidden" r:id="rId2"/>
    <sheet name="Form Instructions" sheetId="5" r:id="rId3"/>
    <sheet name="PaymentRequest" sheetId="4" r:id="rId4"/>
    <sheet name="Data Tables" sheetId="3" state="hidden" r:id="rId5"/>
  </sheets>
  <definedNames>
    <definedName name="_xlnm.Print_Area" localSheetId="3">PaymentRequest!$A$1:$J$34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3" l="1"/>
  <c r="F37" i="3"/>
  <c r="F38" i="3"/>
  <c r="F39" i="3"/>
  <c r="F40" i="3"/>
  <c r="F41" i="3"/>
  <c r="F42" i="3"/>
  <c r="F43" i="3"/>
  <c r="E43" i="3"/>
  <c r="C43" i="3"/>
  <c r="A63" i="3"/>
  <c r="G63" i="3" s="1"/>
  <c r="A64" i="3"/>
  <c r="G64" i="3" s="1"/>
  <c r="A65" i="3"/>
  <c r="G65" i="3" s="1"/>
  <c r="A66" i="3"/>
  <c r="G66" i="3" s="1"/>
  <c r="A67" i="3"/>
  <c r="G67" i="3" s="1"/>
  <c r="A68" i="3"/>
  <c r="G68" i="3" s="1"/>
  <c r="A69" i="3"/>
  <c r="G69" i="3" s="1"/>
  <c r="A70" i="3"/>
  <c r="G70" i="3" s="1"/>
  <c r="A71" i="3"/>
  <c r="G71" i="3" s="1"/>
  <c r="A72" i="3"/>
  <c r="G72" i="3" s="1"/>
  <c r="A73" i="3"/>
  <c r="G73" i="3" s="1"/>
  <c r="A74" i="3"/>
  <c r="G74" i="3" s="1"/>
  <c r="A75" i="3"/>
  <c r="G75" i="3" s="1"/>
  <c r="A62" i="3"/>
  <c r="G62" i="3" s="1"/>
  <c r="F12" i="4"/>
  <c r="B63" i="3" s="1"/>
  <c r="F44" i="3"/>
  <c r="F35" i="3"/>
  <c r="F45" i="3" l="1"/>
  <c r="F50" i="3"/>
  <c r="F49" i="3"/>
  <c r="F48" i="3"/>
  <c r="F47" i="3"/>
  <c r="F46" i="3"/>
  <c r="F34" i="3"/>
  <c r="F33" i="3"/>
  <c r="F32" i="3"/>
  <c r="F31" i="3"/>
  <c r="F30" i="3"/>
  <c r="F29" i="3"/>
  <c r="F28" i="3"/>
  <c r="F27" i="3"/>
  <c r="F26" i="3"/>
  <c r="F25" i="3"/>
  <c r="E25" i="3"/>
  <c r="D25" i="3" s="1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H12" i="4" l="1"/>
  <c r="I12" i="4"/>
  <c r="G12" i="4"/>
  <c r="I63" i="3"/>
  <c r="D63" i="3" l="1"/>
  <c r="L63" i="3" s="1"/>
  <c r="C63" i="3"/>
  <c r="K63" i="3" s="1"/>
  <c r="E63" i="3"/>
  <c r="M63" i="3" s="1"/>
  <c r="F11" i="4"/>
  <c r="F19" i="4"/>
  <c r="B70" i="3" s="1"/>
  <c r="I70" i="3" s="1"/>
  <c r="F18" i="4"/>
  <c r="B69" i="3" s="1"/>
  <c r="I69" i="3" s="1"/>
  <c r="B62" i="3" l="1"/>
  <c r="I62" i="3" s="1"/>
  <c r="G19" i="4"/>
  <c r="C70" i="3" s="1"/>
  <c r="K70" i="3" s="1"/>
  <c r="H19" i="4"/>
  <c r="D70" i="3" s="1"/>
  <c r="L70" i="3" s="1"/>
  <c r="I19" i="4"/>
  <c r="E70" i="3" s="1"/>
  <c r="M70" i="3" s="1"/>
  <c r="H18" i="4"/>
  <c r="D69" i="3" s="1"/>
  <c r="L69" i="3" s="1"/>
  <c r="I18" i="4"/>
  <c r="E69" i="3" s="1"/>
  <c r="M69" i="3" s="1"/>
  <c r="G18" i="4"/>
  <c r="C69" i="3" s="1"/>
  <c r="K69" i="3" s="1"/>
  <c r="G11" i="4"/>
  <c r="H11" i="4"/>
  <c r="I11" i="4"/>
  <c r="F16" i="4"/>
  <c r="B67" i="3" s="1"/>
  <c r="I67" i="3" s="1"/>
  <c r="F17" i="4"/>
  <c r="B68" i="3" s="1"/>
  <c r="I68" i="3" s="1"/>
  <c r="F20" i="4"/>
  <c r="B71" i="3" s="1"/>
  <c r="I71" i="3" s="1"/>
  <c r="F21" i="4"/>
  <c r="B72" i="3" s="1"/>
  <c r="I72" i="3" s="1"/>
  <c r="F22" i="4"/>
  <c r="B73" i="3" s="1"/>
  <c r="I73" i="3" s="1"/>
  <c r="F23" i="4"/>
  <c r="B74" i="3" s="1"/>
  <c r="I74" i="3" s="1"/>
  <c r="F24" i="4"/>
  <c r="B75" i="3" s="1"/>
  <c r="I75" i="3" s="1"/>
  <c r="C62" i="3" l="1"/>
  <c r="K62" i="3" s="1"/>
  <c r="D62" i="3"/>
  <c r="L62" i="3" s="1"/>
  <c r="E62" i="3"/>
  <c r="M62" i="3" s="1"/>
  <c r="G20" i="4"/>
  <c r="C71" i="3" s="1"/>
  <c r="K71" i="3" s="1"/>
  <c r="H20" i="4"/>
  <c r="D71" i="3" s="1"/>
  <c r="L71" i="3" s="1"/>
  <c r="I20" i="4"/>
  <c r="E71" i="3" s="1"/>
  <c r="M71" i="3" s="1"/>
  <c r="H17" i="4"/>
  <c r="D68" i="3" s="1"/>
  <c r="L68" i="3" s="1"/>
  <c r="I17" i="4"/>
  <c r="E68" i="3" s="1"/>
  <c r="M68" i="3" s="1"/>
  <c r="G17" i="4"/>
  <c r="C68" i="3" s="1"/>
  <c r="K68" i="3" s="1"/>
  <c r="H23" i="4"/>
  <c r="D74" i="3" s="1"/>
  <c r="L74" i="3" s="1"/>
  <c r="G23" i="4"/>
  <c r="C74" i="3" s="1"/>
  <c r="K74" i="3" s="1"/>
  <c r="I23" i="4"/>
  <c r="E74" i="3" s="1"/>
  <c r="M74" i="3" s="1"/>
  <c r="G16" i="4"/>
  <c r="C67" i="3" s="1"/>
  <c r="K67" i="3" s="1"/>
  <c r="H16" i="4"/>
  <c r="D67" i="3" s="1"/>
  <c r="L67" i="3" s="1"/>
  <c r="I16" i="4"/>
  <c r="E67" i="3" s="1"/>
  <c r="M67" i="3" s="1"/>
  <c r="G24" i="4"/>
  <c r="C75" i="3" s="1"/>
  <c r="K75" i="3" s="1"/>
  <c r="I24" i="4"/>
  <c r="E75" i="3" s="1"/>
  <c r="M75" i="3" s="1"/>
  <c r="H24" i="4"/>
  <c r="D75" i="3" s="1"/>
  <c r="L75" i="3" s="1"/>
  <c r="I21" i="4"/>
  <c r="E72" i="3" s="1"/>
  <c r="M72" i="3" s="1"/>
  <c r="H21" i="4"/>
  <c r="D72" i="3" s="1"/>
  <c r="L72" i="3" s="1"/>
  <c r="G21" i="4"/>
  <c r="C72" i="3" s="1"/>
  <c r="K72" i="3" s="1"/>
  <c r="H22" i="4"/>
  <c r="D73" i="3" s="1"/>
  <c r="L73" i="3" s="1"/>
  <c r="I22" i="4"/>
  <c r="E73" i="3" s="1"/>
  <c r="M73" i="3" s="1"/>
  <c r="G22" i="4"/>
  <c r="C73" i="3" s="1"/>
  <c r="K73" i="3" s="1"/>
  <c r="F13" i="4"/>
  <c r="B64" i="3" s="1"/>
  <c r="F14" i="4"/>
  <c r="B65" i="3" s="1"/>
  <c r="I65" i="3" s="1"/>
  <c r="F15" i="4"/>
  <c r="B66" i="3" s="1"/>
  <c r="I66" i="3" s="1"/>
  <c r="I64" i="3" l="1"/>
  <c r="I78" i="3" s="1"/>
  <c r="F26" i="4" s="1"/>
  <c r="F27" i="4" s="1"/>
  <c r="F25" i="4"/>
  <c r="G15" i="4"/>
  <c r="C66" i="3" s="1"/>
  <c r="K66" i="3" s="1"/>
  <c r="H15" i="4"/>
  <c r="D66" i="3" s="1"/>
  <c r="L66" i="3" s="1"/>
  <c r="I15" i="4"/>
  <c r="E66" i="3" s="1"/>
  <c r="M66" i="3" s="1"/>
  <c r="I14" i="4"/>
  <c r="E65" i="3" s="1"/>
  <c r="M65" i="3" s="1"/>
  <c r="G14" i="4"/>
  <c r="C65" i="3" s="1"/>
  <c r="K65" i="3" s="1"/>
  <c r="H14" i="4"/>
  <c r="D65" i="3" s="1"/>
  <c r="L65" i="3" s="1"/>
  <c r="G13" i="4"/>
  <c r="C64" i="3" s="1"/>
  <c r="H13" i="4"/>
  <c r="D64" i="3" s="1"/>
  <c r="I13" i="4"/>
  <c r="E64" i="3" s="1"/>
  <c r="N15" i="2"/>
  <c r="M15" i="2"/>
  <c r="L15" i="2"/>
  <c r="K15" i="2"/>
  <c r="G15" i="2"/>
  <c r="F15" i="2"/>
  <c r="E15" i="2"/>
  <c r="N14" i="2"/>
  <c r="M14" i="2"/>
  <c r="L14" i="2"/>
  <c r="K14" i="2"/>
  <c r="G14" i="2"/>
  <c r="F14" i="2"/>
  <c r="E14" i="2"/>
  <c r="M13" i="2"/>
  <c r="L13" i="2"/>
  <c r="K13" i="2"/>
  <c r="N13" i="2" s="1"/>
  <c r="G13" i="2"/>
  <c r="F13" i="2"/>
  <c r="E13" i="2"/>
  <c r="N12" i="2"/>
  <c r="L12" i="2"/>
  <c r="K12" i="2"/>
  <c r="M12" i="2" s="1"/>
  <c r="G12" i="2"/>
  <c r="F12" i="2"/>
  <c r="E12" i="2"/>
  <c r="N11" i="2"/>
  <c r="L11" i="2"/>
  <c r="K11" i="2"/>
  <c r="M11" i="2" s="1"/>
  <c r="G11" i="2"/>
  <c r="F11" i="2"/>
  <c r="E11" i="2"/>
  <c r="K64" i="3" l="1"/>
  <c r="K78" i="3" s="1"/>
  <c r="G26" i="4" s="1"/>
  <c r="G27" i="4" s="1"/>
  <c r="G25" i="4"/>
  <c r="M64" i="3"/>
  <c r="M78" i="3" s="1"/>
  <c r="I26" i="4" s="1"/>
  <c r="I27" i="4" s="1"/>
  <c r="I25" i="4"/>
  <c r="L64" i="3"/>
  <c r="L78" i="3" s="1"/>
  <c r="H26" i="4" s="1"/>
  <c r="H27" i="4" s="1"/>
  <c r="H25" i="4"/>
  <c r="H14" i="2"/>
  <c r="H11" i="2"/>
  <c r="H13" i="2"/>
  <c r="H12" i="2"/>
  <c r="M16" i="2"/>
  <c r="G16" i="2" l="1"/>
  <c r="M17" i="2" s="1"/>
  <c r="G12" i="1"/>
  <c r="G13" i="1"/>
  <c r="G14" i="1"/>
  <c r="G15" i="1"/>
  <c r="G11" i="1"/>
  <c r="K12" i="1" l="1"/>
  <c r="K13" i="1"/>
  <c r="K14" i="1"/>
  <c r="K15" i="1"/>
  <c r="K11" i="1"/>
  <c r="E12" i="1"/>
  <c r="E13" i="1"/>
  <c r="E14" i="1"/>
  <c r="E15" i="1"/>
  <c r="F12" i="1"/>
  <c r="F13" i="1"/>
  <c r="F14" i="1"/>
  <c r="F15" i="1"/>
  <c r="F11" i="1"/>
  <c r="E11" i="1"/>
  <c r="H15" i="1" l="1"/>
  <c r="N15" i="1"/>
  <c r="L12" i="1" l="1"/>
  <c r="N12" i="1"/>
  <c r="L13" i="1"/>
  <c r="M13" i="1"/>
  <c r="L14" i="1"/>
  <c r="M14" i="1"/>
  <c r="N14" i="1"/>
  <c r="L15" i="1"/>
  <c r="M15" i="1"/>
  <c r="M11" i="1"/>
  <c r="N11" i="1"/>
  <c r="L11" i="1"/>
  <c r="M12" i="1" l="1"/>
  <c r="N13" i="1"/>
  <c r="M16" i="1" s="1"/>
  <c r="H11" i="1" l="1"/>
  <c r="H12" i="1"/>
  <c r="H13" i="1"/>
  <c r="H14" i="1"/>
  <c r="G16" i="1" l="1"/>
  <c r="M17" i="1" s="1"/>
</calcChain>
</file>

<file path=xl/sharedStrings.xml><?xml version="1.0" encoding="utf-8"?>
<sst xmlns="http://schemas.openxmlformats.org/spreadsheetml/2006/main" count="331" uniqueCount="162">
  <si>
    <t>Date</t>
  </si>
  <si>
    <t>Travel</t>
  </si>
  <si>
    <t>Total</t>
  </si>
  <si>
    <t>No. of km to &amp; from parish</t>
  </si>
  <si>
    <t>No. of km within parish</t>
  </si>
  <si>
    <t>Type of Service</t>
  </si>
  <si>
    <t>TF</t>
  </si>
  <si>
    <t>SL/RL</t>
  </si>
  <si>
    <t>Provident Fund share of payment</t>
  </si>
  <si>
    <t>Parish Share of payment</t>
  </si>
  <si>
    <t>Name of Parish</t>
  </si>
  <si>
    <t>Type of Leave</t>
  </si>
  <si>
    <t>TRAVEL TOTAL</t>
  </si>
  <si>
    <t>OTHER TOTAL</t>
  </si>
  <si>
    <t>GRAND TOTAL</t>
  </si>
  <si>
    <t>BSB 704-942 Account No.: 138598</t>
  </si>
  <si>
    <t>TF                 $</t>
  </si>
  <si>
    <t>SL/RL             $</t>
  </si>
  <si>
    <t>Rate</t>
  </si>
  <si>
    <t>Number of items</t>
  </si>
  <si>
    <t>Transfer Fund Share of Payment</t>
  </si>
  <si>
    <t>1st Service (FS)          2nd Service (SS)            Hourly Rate (HR)</t>
  </si>
  <si>
    <t>No. of hrs OR                      No. of Services</t>
  </si>
  <si>
    <t>payment to be included</t>
  </si>
  <si>
    <t>Transfer Fund share of payment</t>
  </si>
  <si>
    <t>Provident Fund share of payent</t>
  </si>
  <si>
    <t>I CERTIFY THE CORRECTNESS OF THE ABOVE CLAIM</t>
  </si>
  <si>
    <t>TREASURERS NAME</t>
  </si>
  <si>
    <t>TREASURERS SIGNITURE</t>
  </si>
  <si>
    <t>PARISH PAYMENT BY</t>
  </si>
  <si>
    <r>
      <rPr>
        <b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Direct Transfer</t>
    </r>
  </si>
  <si>
    <t>Cheque Enclosed</t>
  </si>
  <si>
    <t>DATE</t>
  </si>
  <si>
    <t>AUTHORISED BY</t>
  </si>
  <si>
    <t>ALLOCATION CODE</t>
  </si>
  <si>
    <t>USE BY SA/NT DISTRICT OFFICE ONLY</t>
  </si>
  <si>
    <t>…………………………………………………..</t>
  </si>
  <si>
    <t>………………………………………………….</t>
  </si>
  <si>
    <t>TF, SL,          RL, AL</t>
  </si>
  <si>
    <t>Please use one line for each service provided</t>
  </si>
  <si>
    <r>
      <rPr>
        <i/>
        <sz val="9"/>
        <color theme="1"/>
        <rFont val="Calibri"/>
        <family val="2"/>
        <scheme val="minor"/>
      </rPr>
      <t xml:space="preserve">Payment to be included </t>
    </r>
    <r>
      <rPr>
        <sz val="9"/>
        <color theme="1"/>
        <rFont val="Calibri"/>
        <family val="2"/>
        <scheme val="minor"/>
      </rPr>
      <t xml:space="preserve">          AL </t>
    </r>
  </si>
  <si>
    <t>TYPE OF LEAVE</t>
  </si>
  <si>
    <t>SL - Sick leave</t>
  </si>
  <si>
    <t>RL - Rest &amp; Refreshment</t>
  </si>
  <si>
    <t>AL - Annual Leave/other</t>
  </si>
  <si>
    <t>Day time Contact Number</t>
  </si>
  <si>
    <t>…………………………………………………………</t>
  </si>
  <si>
    <t>TF - parish Vacancy</t>
  </si>
  <si>
    <t>HR - Hourly Rate for visits/meetings</t>
  </si>
  <si>
    <r>
      <t xml:space="preserve">After completing of this form please send it to: </t>
    </r>
    <r>
      <rPr>
        <i/>
        <sz val="11"/>
        <color theme="1"/>
        <rFont val="Calibri"/>
        <family val="2"/>
        <scheme val="minor"/>
      </rPr>
      <t>District Administrator, 137 Archer St, NORTH ADELAIDE SA 5006</t>
    </r>
    <r>
      <rPr>
        <sz val="11"/>
        <color theme="1"/>
        <rFont val="Calibri"/>
        <family val="2"/>
        <scheme val="minor"/>
      </rPr>
      <t xml:space="preserve">                                                         OR email to </t>
    </r>
    <r>
      <rPr>
        <i/>
        <sz val="11"/>
        <color theme="1"/>
        <rFont val="Calibri"/>
        <family val="2"/>
        <scheme val="minor"/>
      </rPr>
      <t>administration@sa.lca.org.au</t>
    </r>
  </si>
  <si>
    <t>Please edit the GREY highlighted cells as applicable</t>
  </si>
  <si>
    <t>Resident Pastor</t>
  </si>
  <si>
    <t>Relief Pastor</t>
  </si>
  <si>
    <t>FS - First Service $115</t>
  </si>
  <si>
    <t>SS - Second Service $58</t>
  </si>
  <si>
    <t>PAYMENT REQUEST FOR LOCUM SERVICES  - 2015</t>
  </si>
  <si>
    <t>……./……../2015</t>
  </si>
  <si>
    <t>TYPE OF LEAVE (Please circle)</t>
  </si>
  <si>
    <t>Category of pastor</t>
  </si>
  <si>
    <t>TF - Parish Vacancy</t>
  </si>
  <si>
    <t>I, …………………………………………………………………………………….…………... CERTIFY THE CORRECTNESS OF THE ABOVE CLAIM</t>
  </si>
  <si>
    <t>SL</t>
  </si>
  <si>
    <t>FS</t>
  </si>
  <si>
    <t>SS</t>
  </si>
  <si>
    <t>HR</t>
  </si>
  <si>
    <t>AL</t>
  </si>
  <si>
    <t>Category of Pastor</t>
  </si>
  <si>
    <t>Retired</t>
  </si>
  <si>
    <t>Other</t>
  </si>
  <si>
    <t>First Service</t>
  </si>
  <si>
    <t>Second Service</t>
  </si>
  <si>
    <t>Hourly Rate</t>
  </si>
  <si>
    <t>Type of Payment</t>
  </si>
  <si>
    <t>Sick leave</t>
  </si>
  <si>
    <t>Rest &amp; Refreshment</t>
  </si>
  <si>
    <t>Annual Leave/other</t>
  </si>
  <si>
    <t>Parish Vacancy</t>
  </si>
  <si>
    <t>Transfer Fund</t>
  </si>
  <si>
    <t>Provident Fund</t>
  </si>
  <si>
    <t>Parish Share</t>
  </si>
  <si>
    <t>Parish km (1km-500km)</t>
  </si>
  <si>
    <t>Non-parish km (1-500km)</t>
  </si>
  <si>
    <t>Non-parish km (501km-1000km)</t>
  </si>
  <si>
    <t>Non-parish km (1001km-)</t>
  </si>
  <si>
    <t>Fund</t>
  </si>
  <si>
    <t>TOTAL</t>
  </si>
  <si>
    <t>catergory desciptions add to instructions</t>
  </si>
  <si>
    <t>Allocation Code</t>
  </si>
  <si>
    <t>Payment for Locum Services - interactive form instructions</t>
  </si>
  <si>
    <t>Please contact us if we can assist you in completing this form</t>
  </si>
  <si>
    <t>Phone</t>
  </si>
  <si>
    <t>Email</t>
  </si>
  <si>
    <t>Notes</t>
  </si>
  <si>
    <t>Travel - on different dates - must also be listed on individual lines</t>
  </si>
  <si>
    <t>Steps to complete this form</t>
  </si>
  <si>
    <t>Enter each service and travel individually.</t>
  </si>
  <si>
    <t>And then enter the number of hours or services</t>
  </si>
  <si>
    <t xml:space="preserve">The form will automatically calculate the amounts. </t>
  </si>
  <si>
    <t>Indicate payment method for any amounts which are under the Parish Share</t>
  </si>
  <si>
    <t>500 kms for payment type (1-500kms) and</t>
  </si>
  <si>
    <t>200 kms for payment type (501-1000kms)</t>
  </si>
  <si>
    <t>All Kms must be listed as per the example the below:</t>
  </si>
  <si>
    <t>Note:</t>
  </si>
  <si>
    <t>Services conducted to cover different types of Leave must also entered onto separate forms.</t>
  </si>
  <si>
    <t>Pastors who are now retired</t>
  </si>
  <si>
    <r>
      <t xml:space="preserve">After completing of this form please email to </t>
    </r>
    <r>
      <rPr>
        <i/>
        <sz val="11"/>
        <color theme="1"/>
        <rFont val="Calibri"/>
        <family val="2"/>
        <scheme val="minor"/>
      </rPr>
      <t>HRS@lca.org.au</t>
    </r>
  </si>
  <si>
    <t>All forms can be returned to: HRS@lca.org.au</t>
  </si>
  <si>
    <t>1300 LUTHERAN</t>
  </si>
  <si>
    <t>HRS@lca.org.au</t>
  </si>
  <si>
    <t>This form is designed to be completed on the computer and then simply saved and emailed to HRS for processing.</t>
  </si>
  <si>
    <t>Please list the date, select the type of payment and select the type of leave from the drop down menus.</t>
  </si>
  <si>
    <t>Enter Treasurer's contact details</t>
  </si>
  <si>
    <t>Category Of Pastor' Description</t>
  </si>
  <si>
    <r>
      <rPr>
        <b/>
        <sz val="11"/>
        <color theme="1"/>
        <rFont val="Calibri"/>
        <family val="2"/>
        <scheme val="minor"/>
      </rPr>
      <t xml:space="preserve">Please note: </t>
    </r>
    <r>
      <rPr>
        <sz val="11"/>
        <color theme="1"/>
        <rFont val="Calibri"/>
        <family val="2"/>
        <scheme val="minor"/>
      </rPr>
      <t>Pastors who fit into the 'Other' Category may require prior authorisation from the Bishop before payment for services can be made.
Please contact the Bishop's Office for clarification if required</t>
    </r>
  </si>
  <si>
    <t>Treasurer's Name</t>
  </si>
  <si>
    <t>All other Pastors or Seminary Students who do not fit into the other categories.</t>
  </si>
  <si>
    <t>Services conducted on separate dates must be listed on individual lines</t>
  </si>
  <si>
    <t>Enter initial information including name of parish, resident Pastor (if applicable), relief Pastor, category of relief Pastor</t>
  </si>
  <si>
    <t>You MUST select the category of your relief pastor so that the correct amount is calculated</t>
  </si>
  <si>
    <t>so for example, if they do 700 non-parish kms you should enter it in as 2 items</t>
  </si>
  <si>
    <t>Forms must be received by 10am Monday of pay week to be included in that fortnight run</t>
  </si>
  <si>
    <t>Payment for locum services are processed fortnightly</t>
  </si>
  <si>
    <t>6-6510 1301</t>
  </si>
  <si>
    <t>Please do not make payment to the LCA as this often results in duplication.</t>
  </si>
  <si>
    <t>If you are not in the LCA HRS we will invoice you for any funds due</t>
  </si>
  <si>
    <t>Super payable</t>
  </si>
  <si>
    <t>PAYMENT REQUEST FOR LOCUM SERVICES</t>
  </si>
  <si>
    <t>Super rate</t>
  </si>
  <si>
    <t>From Front page</t>
  </si>
  <si>
    <t>Type of payment</t>
  </si>
  <si>
    <t>Superable? 1 yes, 0 no</t>
  </si>
  <si>
    <t>Total Super</t>
  </si>
  <si>
    <t>Transfer super</t>
  </si>
  <si>
    <t>Provident super</t>
  </si>
  <si>
    <t>Parish super</t>
  </si>
  <si>
    <t>Tolls</t>
  </si>
  <si>
    <t>Hrs or No. Services or Kms or $ amount of tolls (number only)</t>
  </si>
  <si>
    <t>For tolls, please enter the dollar amount to be claimed</t>
  </si>
  <si>
    <t>Subtotal</t>
  </si>
  <si>
    <t>Please complete</t>
  </si>
  <si>
    <t>all coloured</t>
  </si>
  <si>
    <t>squares</t>
  </si>
  <si>
    <t>Superannuation 11%</t>
  </si>
  <si>
    <t>Sick Leave</t>
  </si>
  <si>
    <t>Payments made from 01/01/24</t>
  </si>
  <si>
    <t>Active Part Time</t>
  </si>
  <si>
    <t>Vacant Not Calling</t>
  </si>
  <si>
    <t>Congregation Share</t>
  </si>
  <si>
    <t>Active Parish Full Time</t>
  </si>
  <si>
    <t>Active Non-Parish Full Time (no MV Allowance)</t>
  </si>
  <si>
    <t>Category of relief Pastor include: retired, active non-parish full time, active parish, other, Active part time</t>
  </si>
  <si>
    <t>Active Part time</t>
  </si>
  <si>
    <t xml:space="preserve">Pastors who are working part time </t>
  </si>
  <si>
    <t>Active Non-Parish No MV Allowance</t>
  </si>
  <si>
    <t>Pastors who work for an LCA or District Department, or ALC, who are not in receipt of a motor vehicle allowance</t>
  </si>
  <si>
    <t>Active Pastor Full time</t>
  </si>
  <si>
    <t>Pastors who have a full time call to a LCA Congregation, District, ALC or Parish</t>
  </si>
  <si>
    <t>Return the form to the HRS via email (HRS@lca.org.au) or post (197 Archer Street, North Adelaide SA 5006)</t>
  </si>
  <si>
    <t>The LCA HRS will sweep money from your account, provided  we have that permission, amounting to the total in the congregation column.</t>
  </si>
  <si>
    <t>Home Congregation of Relief Pastor (if applicable)</t>
  </si>
  <si>
    <t>Please edit the YELLOW highlighted cells as applicable, please use one line for each date, travel &amp; service provided.</t>
  </si>
  <si>
    <t>(only if paying into transfer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</si>
</sst>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.000_-;\-&quot;$&quot;* #,##0.000_-;_-&quot;$&quot;* &quot;-&quot;??_-;_-@_-"/>
    <numFmt numFmtId="165" formatCode="#,##0_ ;\-#,##0\ 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19" applyNumberFormat="0" applyFill="0" applyAlignment="0" applyProtection="0"/>
    <xf numFmtId="0" fontId="20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4" xfId="0" applyBorder="1"/>
    <xf numFmtId="0" fontId="0" fillId="0" borderId="8" xfId="0" applyBorder="1"/>
    <xf numFmtId="0" fontId="2" fillId="0" borderId="1" xfId="0" applyFont="1" applyBorder="1"/>
    <xf numFmtId="0" fontId="2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right"/>
    </xf>
    <xf numFmtId="0" fontId="0" fillId="0" borderId="13" xfId="0" applyBorder="1"/>
    <xf numFmtId="0" fontId="0" fillId="0" borderId="2" xfId="0" applyBorder="1"/>
    <xf numFmtId="0" fontId="0" fillId="0" borderId="7" xfId="0" applyBorder="1"/>
    <xf numFmtId="0" fontId="2" fillId="0" borderId="13" xfId="0" applyFont="1" applyBorder="1"/>
    <xf numFmtId="0" fontId="2" fillId="0" borderId="2" xfId="0" applyFont="1" applyBorder="1"/>
    <xf numFmtId="0" fontId="8" fillId="0" borderId="4" xfId="0" applyFont="1" applyBorder="1" applyAlignment="1">
      <alignment horizontal="right"/>
    </xf>
    <xf numFmtId="0" fontId="2" fillId="0" borderId="9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2" borderId="0" xfId="0" applyFill="1"/>
    <xf numFmtId="0" fontId="0" fillId="2" borderId="8" xfId="0" applyFill="1" applyBorder="1"/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44" fontId="6" fillId="0" borderId="0" xfId="1" applyFont="1" applyBorder="1" applyAlignment="1">
      <alignment horizontal="center"/>
    </xf>
    <xf numFmtId="44" fontId="6" fillId="0" borderId="4" xfId="1" applyFont="1" applyBorder="1" applyAlignment="1">
      <alignment horizontal="center" wrapText="1"/>
    </xf>
    <xf numFmtId="44" fontId="6" fillId="0" borderId="4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4" fontId="6" fillId="0" borderId="4" xfId="1" applyFont="1" applyBorder="1" applyAlignment="1">
      <alignment horizontal="center"/>
    </xf>
    <xf numFmtId="0" fontId="8" fillId="0" borderId="13" xfId="0" applyFont="1" applyBorder="1"/>
    <xf numFmtId="8" fontId="8" fillId="0" borderId="0" xfId="0" applyNumberFormat="1" applyFont="1"/>
    <xf numFmtId="0" fontId="8" fillId="0" borderId="14" xfId="0" applyFont="1" applyBorder="1"/>
    <xf numFmtId="0" fontId="8" fillId="0" borderId="3" xfId="0" applyFont="1" applyBorder="1"/>
    <xf numFmtId="0" fontId="8" fillId="0" borderId="5" xfId="0" applyFont="1" applyBorder="1"/>
    <xf numFmtId="0" fontId="10" fillId="0" borderId="0" xfId="0" applyFont="1"/>
    <xf numFmtId="0" fontId="12" fillId="0" borderId="0" xfId="0" applyFont="1"/>
    <xf numFmtId="14" fontId="0" fillId="2" borderId="0" xfId="0" applyNumberFormat="1" applyFill="1"/>
    <xf numFmtId="0" fontId="13" fillId="0" borderId="6" xfId="0" applyFont="1" applyBorder="1"/>
    <xf numFmtId="0" fontId="2" fillId="0" borderId="0" xfId="0" applyFont="1" applyAlignment="1">
      <alignment horizontal="right"/>
    </xf>
    <xf numFmtId="9" fontId="0" fillId="0" borderId="0" xfId="2" applyFont="1"/>
    <xf numFmtId="0" fontId="0" fillId="0" borderId="6" xfId="0" applyBorder="1" applyAlignment="1">
      <alignment wrapText="1"/>
    </xf>
    <xf numFmtId="0" fontId="7" fillId="4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15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7" fillId="5" borderId="15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9" xfId="0" applyFill="1" applyBorder="1"/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4" fillId="0" borderId="0" xfId="0" applyFont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2" fillId="0" borderId="13" xfId="0" applyFont="1" applyBorder="1" applyAlignment="1">
      <alignment horizontal="right" indent="1"/>
    </xf>
    <xf numFmtId="0" fontId="2" fillId="0" borderId="0" xfId="0" applyFont="1" applyAlignment="1">
      <alignment horizontal="right" indent="1"/>
    </xf>
    <xf numFmtId="0" fontId="8" fillId="0" borderId="0" xfId="0" applyFont="1" applyAlignment="1">
      <alignment wrapText="1"/>
    </xf>
    <xf numFmtId="0" fontId="12" fillId="0" borderId="6" xfId="0" applyFont="1" applyBorder="1"/>
    <xf numFmtId="0" fontId="12" fillId="0" borderId="6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6" borderId="0" xfId="0" applyFill="1"/>
    <xf numFmtId="0" fontId="7" fillId="0" borderId="15" xfId="0" applyFont="1" applyBorder="1" applyAlignment="1">
      <alignment horizontal="center" vertical="center" wrapText="1"/>
    </xf>
    <xf numFmtId="44" fontId="6" fillId="0" borderId="16" xfId="1" applyFont="1" applyBorder="1" applyAlignment="1">
      <alignment horizontal="center"/>
    </xf>
    <xf numFmtId="0" fontId="0" fillId="0" borderId="3" xfId="0" applyBorder="1"/>
    <xf numFmtId="44" fontId="6" fillId="0" borderId="18" xfId="1" applyFont="1" applyBorder="1" applyAlignment="1">
      <alignment horizontal="center"/>
    </xf>
    <xf numFmtId="0" fontId="0" fillId="0" borderId="0" xfId="0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44" fontId="4" fillId="0" borderId="6" xfId="0" applyNumberFormat="1" applyFont="1" applyBorder="1" applyAlignment="1">
      <alignment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/>
    <xf numFmtId="0" fontId="4" fillId="0" borderId="0" xfId="0" quotePrefix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20" fillId="0" borderId="0" xfId="4"/>
    <xf numFmtId="0" fontId="4" fillId="0" borderId="0" xfId="0" applyFont="1" applyAlignment="1">
      <alignment vertical="top"/>
    </xf>
    <xf numFmtId="44" fontId="4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0" fillId="0" borderId="9" xfId="0" applyBorder="1" applyAlignment="1">
      <alignment vertical="top"/>
    </xf>
    <xf numFmtId="0" fontId="7" fillId="0" borderId="15" xfId="0" applyFont="1" applyBorder="1"/>
    <xf numFmtId="0" fontId="7" fillId="0" borderId="8" xfId="0" applyFont="1" applyBorder="1"/>
    <xf numFmtId="44" fontId="4" fillId="0" borderId="7" xfId="0" applyNumberFormat="1" applyFont="1" applyBorder="1" applyAlignment="1">
      <alignment vertical="top"/>
    </xf>
    <xf numFmtId="0" fontId="2" fillId="0" borderId="5" xfId="0" applyFont="1" applyBorder="1"/>
    <xf numFmtId="0" fontId="7" fillId="0" borderId="3" xfId="0" applyFont="1" applyBorder="1" applyAlignment="1">
      <alignment horizontal="right"/>
    </xf>
    <xf numFmtId="44" fontId="6" fillId="0" borderId="21" xfId="1" applyFont="1" applyBorder="1" applyAlignment="1">
      <alignment horizontal="center"/>
    </xf>
    <xf numFmtId="0" fontId="0" fillId="0" borderId="1" xfId="0" applyBorder="1"/>
    <xf numFmtId="0" fontId="0" fillId="3" borderId="0" xfId="0" applyFill="1" applyAlignment="1">
      <alignment wrapText="1"/>
    </xf>
    <xf numFmtId="164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44" fontId="0" fillId="0" borderId="0" xfId="1" applyFont="1"/>
    <xf numFmtId="44" fontId="0" fillId="0" borderId="1" xfId="0" applyNumberFormat="1" applyBorder="1"/>
    <xf numFmtId="44" fontId="0" fillId="0" borderId="0" xfId="1" applyFont="1" applyBorder="1"/>
    <xf numFmtId="44" fontId="0" fillId="0" borderId="0" xfId="1" applyFont="1" applyFill="1" applyBorder="1"/>
    <xf numFmtId="0" fontId="19" fillId="0" borderId="6" xfId="0" applyFont="1" applyBorder="1" applyAlignment="1">
      <alignment horizontal="right"/>
    </xf>
    <xf numFmtId="166" fontId="0" fillId="0" borderId="0" xfId="2" applyNumberFormat="1" applyFont="1"/>
    <xf numFmtId="44" fontId="0" fillId="0" borderId="0" xfId="0" applyNumberFormat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44" fontId="2" fillId="0" borderId="1" xfId="0" applyNumberFormat="1" applyFont="1" applyBorder="1" applyAlignment="1">
      <alignment vertical="top"/>
    </xf>
    <xf numFmtId="44" fontId="6" fillId="0" borderId="22" xfId="1" applyFont="1" applyBorder="1" applyAlignment="1">
      <alignment horizontal="center"/>
    </xf>
    <xf numFmtId="44" fontId="2" fillId="0" borderId="1" xfId="0" applyNumberFormat="1" applyFont="1" applyBorder="1"/>
    <xf numFmtId="14" fontId="0" fillId="7" borderId="17" xfId="0" applyNumberFormat="1" applyFill="1" applyBorder="1" applyProtection="1">
      <protection locked="0"/>
    </xf>
    <xf numFmtId="0" fontId="6" fillId="7" borderId="16" xfId="0" applyFont="1" applyFill="1" applyBorder="1" applyAlignment="1" applyProtection="1">
      <alignment horizontal="center"/>
      <protection locked="0"/>
    </xf>
    <xf numFmtId="0" fontId="6" fillId="7" borderId="16" xfId="0" applyFont="1" applyFill="1" applyBorder="1" applyAlignment="1" applyProtection="1">
      <alignment horizontal="center" wrapText="1"/>
      <protection locked="0"/>
    </xf>
    <xf numFmtId="0" fontId="0" fillId="7" borderId="17" xfId="0" applyFill="1" applyBorder="1" applyProtection="1">
      <protection locked="0"/>
    </xf>
    <xf numFmtId="0" fontId="0" fillId="7" borderId="20" xfId="0" applyFill="1" applyBorder="1" applyProtection="1">
      <protection locked="0"/>
    </xf>
    <xf numFmtId="0" fontId="6" fillId="7" borderId="21" xfId="0" applyFont="1" applyFill="1" applyBorder="1" applyAlignment="1" applyProtection="1">
      <alignment horizontal="center"/>
      <protection locked="0"/>
    </xf>
    <xf numFmtId="0" fontId="6" fillId="7" borderId="21" xfId="0" applyFont="1" applyFill="1" applyBorder="1" applyAlignment="1" applyProtection="1">
      <alignment horizontal="center" wrapText="1"/>
      <protection locked="0"/>
    </xf>
    <xf numFmtId="0" fontId="0" fillId="7" borderId="0" xfId="0" applyFill="1" applyAlignment="1" applyProtection="1">
      <alignment horizontal="center"/>
      <protection locked="0"/>
    </xf>
    <xf numFmtId="0" fontId="2" fillId="7" borderId="0" xfId="0" applyFont="1" applyFill="1" applyAlignment="1">
      <alignment horizontal="left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 wrapText="1"/>
    </xf>
    <xf numFmtId="0" fontId="2" fillId="0" borderId="0" xfId="0" applyFont="1" applyAlignment="1">
      <alignment horizontal="left"/>
    </xf>
    <xf numFmtId="0" fontId="12" fillId="0" borderId="6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4" fillId="0" borderId="11" xfId="0" applyNumberFormat="1" applyFont="1" applyBorder="1" applyAlignment="1">
      <alignment horizontal="center"/>
    </xf>
    <xf numFmtId="44" fontId="4" fillId="0" borderId="1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5" fillId="0" borderId="19" xfId="3" applyAlignment="1">
      <alignment horizontal="center"/>
    </xf>
    <xf numFmtId="0" fontId="0" fillId="0" borderId="0" xfId="0" applyAlignment="1">
      <alignment horizontal="left" wrapText="1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6" fillId="7" borderId="16" xfId="0" applyFont="1" applyFill="1" applyBorder="1" applyAlignment="1" applyProtection="1">
      <alignment horizontal="center" vertical="center"/>
      <protection locked="0"/>
    </xf>
    <xf numFmtId="0" fontId="6" fillId="7" borderId="21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4" fontId="0" fillId="7" borderId="23" xfId="0" applyNumberFormat="1" applyFill="1" applyBorder="1" applyProtection="1">
      <protection locked="0"/>
    </xf>
    <xf numFmtId="0" fontId="6" fillId="7" borderId="24" xfId="0" applyFont="1" applyFill="1" applyBorder="1" applyAlignment="1" applyProtection="1">
      <alignment horizontal="center"/>
      <protection locked="0"/>
    </xf>
    <xf numFmtId="0" fontId="6" fillId="7" borderId="24" xfId="0" applyFont="1" applyFill="1" applyBorder="1" applyAlignment="1" applyProtection="1">
      <alignment horizontal="center" vertical="center"/>
      <protection locked="0"/>
    </xf>
    <xf numFmtId="0" fontId="6" fillId="7" borderId="24" xfId="0" applyFont="1" applyFill="1" applyBorder="1" applyAlignment="1" applyProtection="1">
      <alignment horizontal="center" wrapText="1"/>
      <protection locked="0"/>
    </xf>
    <xf numFmtId="44" fontId="6" fillId="0" borderId="24" xfId="1" applyFont="1" applyBorder="1" applyAlignment="1">
      <alignment horizontal="center"/>
    </xf>
    <xf numFmtId="44" fontId="6" fillId="0" borderId="25" xfId="1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">
    <cellStyle name="Currency" xfId="1" builtinId="4"/>
    <cellStyle name="Heading 1" xfId="3" builtinId="16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371475</xdr:colOff>
      <xdr:row>4</xdr:row>
      <xdr:rowOff>8396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71725" cy="118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156866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557041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432282</xdr:colOff>
      <xdr:row>0</xdr:row>
      <xdr:rowOff>133350</xdr:rowOff>
    </xdr:from>
    <xdr:to>
      <xdr:col>2</xdr:col>
      <xdr:colOff>1907929</xdr:colOff>
      <xdr:row>4</xdr:row>
      <xdr:rowOff>20955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107" y="133350"/>
          <a:ext cx="1480727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38101</xdr:colOff>
      <xdr:row>0</xdr:row>
      <xdr:rowOff>85726</xdr:rowOff>
    </xdr:from>
    <xdr:to>
      <xdr:col>2</xdr:col>
      <xdr:colOff>301626</xdr:colOff>
      <xdr:row>3</xdr:row>
      <xdr:rowOff>133263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05"/>
        <a:stretch/>
      </xdr:blipFill>
      <xdr:spPr bwMode="auto">
        <a:xfrm>
          <a:off x="114301" y="85726"/>
          <a:ext cx="1828800" cy="928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RS@lca.org.a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view="pageLayout" zoomScaleNormal="100" workbookViewId="0">
      <selection activeCell="A20" sqref="A20:I20"/>
    </sheetView>
  </sheetViews>
  <sheetFormatPr defaultRowHeight="14.4" x14ac:dyDescent="0.3"/>
  <cols>
    <col min="1" max="1" width="10.88671875" customWidth="1"/>
    <col min="2" max="2" width="8.88671875" customWidth="1"/>
    <col min="3" max="3" width="8.44140625" customWidth="1"/>
    <col min="4" max="4" width="6.44140625" customWidth="1"/>
    <col min="5" max="5" width="13.44140625" customWidth="1"/>
    <col min="6" max="6" width="11.88671875" customWidth="1"/>
    <col min="7" max="7" width="10.33203125" customWidth="1"/>
    <col min="8" max="8" width="11" customWidth="1"/>
    <col min="9" max="9" width="12.6640625" customWidth="1"/>
    <col min="10" max="10" width="9.44140625" customWidth="1"/>
    <col min="11" max="11" width="8.44140625" customWidth="1"/>
    <col min="12" max="12" width="10" customWidth="1"/>
    <col min="13" max="13" width="9.5546875" customWidth="1"/>
    <col min="14" max="14" width="11.109375" customWidth="1"/>
  </cols>
  <sheetData>
    <row r="1" spans="1:17" ht="23.4" x14ac:dyDescent="0.45">
      <c r="A1" s="149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7" ht="30" customHeight="1" x14ac:dyDescent="0.3">
      <c r="B2" s="152"/>
      <c r="C2" s="152"/>
      <c r="D2" s="151" t="s">
        <v>49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1"/>
      <c r="P2" s="11"/>
      <c r="Q2" s="11"/>
    </row>
    <row r="3" spans="1:17" ht="21.75" customHeight="1" x14ac:dyDescent="0.3">
      <c r="B3" s="4"/>
      <c r="D3" s="4"/>
      <c r="E3" s="4" t="s">
        <v>10</v>
      </c>
      <c r="F3" s="157"/>
      <c r="G3" s="157"/>
      <c r="H3" s="157"/>
      <c r="I3" s="157"/>
      <c r="J3" s="41" t="s">
        <v>41</v>
      </c>
      <c r="K3" s="39"/>
      <c r="L3" s="156" t="s">
        <v>5</v>
      </c>
      <c r="M3" s="156"/>
      <c r="N3" s="156"/>
    </row>
    <row r="4" spans="1:17" ht="18.75" customHeight="1" x14ac:dyDescent="0.3">
      <c r="A4" s="136"/>
      <c r="B4" s="136"/>
      <c r="C4" s="136"/>
      <c r="D4" s="136"/>
      <c r="E4" s="4" t="s">
        <v>51</v>
      </c>
      <c r="F4" s="135"/>
      <c r="G4" s="135"/>
      <c r="H4" s="135"/>
      <c r="I4" s="158"/>
      <c r="J4" s="42" t="s">
        <v>42</v>
      </c>
      <c r="K4" s="13"/>
      <c r="L4" s="139" t="s">
        <v>53</v>
      </c>
      <c r="M4" s="139"/>
      <c r="N4" s="139"/>
    </row>
    <row r="5" spans="1:17" ht="13.5" customHeight="1" x14ac:dyDescent="0.3">
      <c r="A5" s="29"/>
      <c r="B5" s="29"/>
      <c r="C5" s="29"/>
      <c r="D5" s="29"/>
      <c r="E5" s="4" t="s">
        <v>52</v>
      </c>
      <c r="F5" s="135"/>
      <c r="G5" s="135"/>
      <c r="H5" s="135"/>
      <c r="I5" s="158"/>
      <c r="J5" s="42" t="s">
        <v>43</v>
      </c>
      <c r="K5" s="13"/>
      <c r="L5" s="139" t="s">
        <v>54</v>
      </c>
      <c r="M5" s="139"/>
      <c r="N5" s="139"/>
    </row>
    <row r="6" spans="1:17" ht="14.25" customHeight="1" x14ac:dyDescent="0.3">
      <c r="A6" s="29"/>
      <c r="B6" s="45"/>
      <c r="C6" s="44"/>
      <c r="D6" s="44"/>
      <c r="E6" s="4" t="s">
        <v>11</v>
      </c>
      <c r="F6" s="135"/>
      <c r="G6" s="135"/>
      <c r="H6" s="135"/>
      <c r="I6" s="158"/>
      <c r="J6" s="42" t="s">
        <v>44</v>
      </c>
      <c r="K6" s="13"/>
      <c r="L6" s="139" t="s">
        <v>48</v>
      </c>
      <c r="M6" s="139"/>
      <c r="N6" s="139"/>
    </row>
    <row r="7" spans="1:17" ht="14.25" customHeight="1" x14ac:dyDescent="0.3">
      <c r="A7" s="45" t="s">
        <v>50</v>
      </c>
      <c r="B7" s="47"/>
      <c r="C7" s="47"/>
      <c r="D7" s="47"/>
      <c r="E7" s="47"/>
      <c r="F7" s="153" t="s">
        <v>39</v>
      </c>
      <c r="G7" s="153"/>
      <c r="H7" s="153"/>
      <c r="I7" s="153"/>
      <c r="J7" s="43" t="s">
        <v>47</v>
      </c>
      <c r="K7" s="40"/>
      <c r="L7" s="40">
        <v>29</v>
      </c>
      <c r="M7" s="13"/>
      <c r="N7" s="15"/>
    </row>
    <row r="8" spans="1:17" x14ac:dyDescent="0.3">
      <c r="A8" s="3"/>
      <c r="B8" s="159" t="s">
        <v>1</v>
      </c>
      <c r="C8" s="160"/>
      <c r="D8" s="160"/>
      <c r="E8" s="160"/>
      <c r="F8" s="160"/>
      <c r="G8" s="160"/>
      <c r="H8" s="161"/>
      <c r="I8" s="159" t="s">
        <v>2</v>
      </c>
      <c r="J8" s="160"/>
      <c r="K8" s="160"/>
      <c r="L8" s="160"/>
      <c r="M8" s="160"/>
      <c r="N8" s="161"/>
    </row>
    <row r="9" spans="1:17" ht="46.5" customHeight="1" x14ac:dyDescent="0.3">
      <c r="A9" s="2"/>
      <c r="B9" s="24" t="s">
        <v>3</v>
      </c>
      <c r="C9" s="25" t="s">
        <v>4</v>
      </c>
      <c r="D9" s="25" t="s">
        <v>11</v>
      </c>
      <c r="E9" s="25" t="s">
        <v>20</v>
      </c>
      <c r="F9" s="25" t="s">
        <v>8</v>
      </c>
      <c r="G9" s="26" t="s">
        <v>9</v>
      </c>
      <c r="H9" s="27" t="s">
        <v>2</v>
      </c>
      <c r="I9" s="24" t="s">
        <v>5</v>
      </c>
      <c r="J9" s="25" t="s">
        <v>19</v>
      </c>
      <c r="K9" s="26" t="s">
        <v>18</v>
      </c>
      <c r="L9" s="25" t="s">
        <v>24</v>
      </c>
      <c r="M9" s="25" t="s">
        <v>25</v>
      </c>
      <c r="N9" s="27" t="s">
        <v>9</v>
      </c>
    </row>
    <row r="10" spans="1:17" ht="48" customHeight="1" x14ac:dyDescent="0.3">
      <c r="A10" s="23" t="s">
        <v>0</v>
      </c>
      <c r="B10" s="5"/>
      <c r="C10" s="6"/>
      <c r="D10" s="6" t="s">
        <v>38</v>
      </c>
      <c r="E10" s="6" t="s">
        <v>6</v>
      </c>
      <c r="F10" s="6" t="s">
        <v>7</v>
      </c>
      <c r="G10" s="28" t="s">
        <v>23</v>
      </c>
      <c r="H10" s="7"/>
      <c r="I10" s="5" t="s">
        <v>21</v>
      </c>
      <c r="J10" s="8" t="s">
        <v>22</v>
      </c>
      <c r="K10" s="7"/>
      <c r="L10" s="8" t="s">
        <v>16</v>
      </c>
      <c r="M10" s="8" t="s">
        <v>17</v>
      </c>
      <c r="N10" s="7" t="s">
        <v>40</v>
      </c>
    </row>
    <row r="11" spans="1:17" ht="24.75" customHeight="1" x14ac:dyDescent="0.3">
      <c r="A11" s="31"/>
      <c r="B11" s="32"/>
      <c r="C11" s="33"/>
      <c r="D11" s="33"/>
      <c r="E11" s="34">
        <f>IF($D11="TF",SUM($B11*0.73,$C11*0.45),0)</f>
        <v>0</v>
      </c>
      <c r="F11" s="34">
        <f>IF($D11="SL",SUM($B11*0.73,$C11*0.45),IF($D11="RL",SUM($B11*0.73,$C11*0.45),0))</f>
        <v>0</v>
      </c>
      <c r="G11" s="35">
        <f>IF($D11="AL",SUM($B11*0.73,$C11*0.73),$C11*0.73)</f>
        <v>0</v>
      </c>
      <c r="H11" s="36">
        <f>SUM(E11:G11)</f>
        <v>0</v>
      </c>
      <c r="I11" s="37"/>
      <c r="J11" s="33"/>
      <c r="K11" s="38">
        <f>IF($I11="FS",115,IF($I11="SS",58,IF($I11="HR",29,0)))</f>
        <v>0</v>
      </c>
      <c r="L11" s="34">
        <f>IF($D11="TF",SUM($J11*$K11),0)</f>
        <v>0</v>
      </c>
      <c r="M11" s="34">
        <f>IF($D11="SL",SUM($J11*$K11),IF($D11="RL",SUM($J11*$K11),0))</f>
        <v>0</v>
      </c>
      <c r="N11" s="38">
        <f>IF($D11="AL",SUM($J11*$K11),0)</f>
        <v>0</v>
      </c>
    </row>
    <row r="12" spans="1:17" ht="24.75" customHeight="1" x14ac:dyDescent="0.3">
      <c r="A12" s="31"/>
      <c r="B12" s="32"/>
      <c r="C12" s="33"/>
      <c r="D12" s="33"/>
      <c r="E12" s="34">
        <f t="shared" ref="E12:E15" si="0">IF($D12="TF",SUM($B12*0.73,$C12*0.45),0)</f>
        <v>0</v>
      </c>
      <c r="F12" s="34">
        <f t="shared" ref="F12:F15" si="1">IF($D12="SL",SUM($B12*0.73,$C12*0.45),IF($D12="RL",SUM($B12*0.73,$C12*0.45),0))</f>
        <v>0</v>
      </c>
      <c r="G12" s="35">
        <f t="shared" ref="G12:G15" si="2">IF($D12="AL",SUM($B12*0.73,$C12*0.73),$C12*0.73)</f>
        <v>0</v>
      </c>
      <c r="H12" s="36">
        <f t="shared" ref="H12:H15" si="3">SUM(E12:G12)</f>
        <v>0</v>
      </c>
      <c r="I12" s="37"/>
      <c r="J12" s="33"/>
      <c r="K12" s="38">
        <f t="shared" ref="K12:K15" si="4">IF($I12="FS",115,IF($I12="SS",58,IF($I12="HR",29,0)))</f>
        <v>0</v>
      </c>
      <c r="L12" s="34">
        <f t="shared" ref="L12:L15" si="5">IF($D12="TF",SUM($J12*$K12),0)</f>
        <v>0</v>
      </c>
      <c r="M12" s="34">
        <f t="shared" ref="M12:M15" si="6">IF($D12="SL",SUM($J12*$K12),IF($D12="RL",SUM($J12*$K12),0))</f>
        <v>0</v>
      </c>
      <c r="N12" s="38">
        <f t="shared" ref="N12:N15" si="7">IF($D12="AL",SUM($J12*$K12),0)</f>
        <v>0</v>
      </c>
    </row>
    <row r="13" spans="1:17" ht="25.5" customHeight="1" x14ac:dyDescent="0.3">
      <c r="A13" s="31"/>
      <c r="B13" s="32"/>
      <c r="C13" s="33"/>
      <c r="D13" s="33"/>
      <c r="E13" s="34">
        <f t="shared" si="0"/>
        <v>0</v>
      </c>
      <c r="F13" s="34">
        <f t="shared" si="1"/>
        <v>0</v>
      </c>
      <c r="G13" s="35">
        <f t="shared" si="2"/>
        <v>0</v>
      </c>
      <c r="H13" s="36">
        <f t="shared" si="3"/>
        <v>0</v>
      </c>
      <c r="I13" s="37"/>
      <c r="J13" s="33"/>
      <c r="K13" s="38">
        <f t="shared" si="4"/>
        <v>0</v>
      </c>
      <c r="L13" s="34">
        <f t="shared" si="5"/>
        <v>0</v>
      </c>
      <c r="M13" s="34">
        <f t="shared" si="6"/>
        <v>0</v>
      </c>
      <c r="N13" s="38">
        <f t="shared" si="7"/>
        <v>0</v>
      </c>
    </row>
    <row r="14" spans="1:17" ht="24.75" customHeight="1" x14ac:dyDescent="0.3">
      <c r="A14" s="31"/>
      <c r="B14" s="32"/>
      <c r="C14" s="33"/>
      <c r="D14" s="33"/>
      <c r="E14" s="34">
        <f t="shared" si="0"/>
        <v>0</v>
      </c>
      <c r="F14" s="34">
        <f t="shared" si="1"/>
        <v>0</v>
      </c>
      <c r="G14" s="35">
        <f t="shared" si="2"/>
        <v>0</v>
      </c>
      <c r="H14" s="36">
        <f t="shared" si="3"/>
        <v>0</v>
      </c>
      <c r="I14" s="37"/>
      <c r="J14" s="33"/>
      <c r="K14" s="38">
        <f t="shared" si="4"/>
        <v>0</v>
      </c>
      <c r="L14" s="34">
        <f t="shared" si="5"/>
        <v>0</v>
      </c>
      <c r="M14" s="34">
        <f t="shared" si="6"/>
        <v>0</v>
      </c>
      <c r="N14" s="38">
        <f t="shared" si="7"/>
        <v>0</v>
      </c>
    </row>
    <row r="15" spans="1:17" ht="24.75" customHeight="1" x14ac:dyDescent="0.3">
      <c r="A15" s="31"/>
      <c r="B15" s="32"/>
      <c r="C15" s="33"/>
      <c r="D15" s="33"/>
      <c r="E15" s="34">
        <f t="shared" si="0"/>
        <v>0</v>
      </c>
      <c r="F15" s="34">
        <f t="shared" si="1"/>
        <v>0</v>
      </c>
      <c r="G15" s="35">
        <f t="shared" si="2"/>
        <v>0</v>
      </c>
      <c r="H15" s="36">
        <f t="shared" si="3"/>
        <v>0</v>
      </c>
      <c r="I15" s="37"/>
      <c r="J15" s="33"/>
      <c r="K15" s="38">
        <f t="shared" si="4"/>
        <v>0</v>
      </c>
      <c r="L15" s="34">
        <f t="shared" si="5"/>
        <v>0</v>
      </c>
      <c r="M15" s="34">
        <f t="shared" si="6"/>
        <v>0</v>
      </c>
      <c r="N15" s="38">
        <f t="shared" si="7"/>
        <v>0</v>
      </c>
    </row>
    <row r="16" spans="1:17" ht="15.6" x14ac:dyDescent="0.3">
      <c r="A16" s="154" t="s">
        <v>12</v>
      </c>
      <c r="B16" s="155"/>
      <c r="C16" s="155"/>
      <c r="D16" s="155"/>
      <c r="E16" s="155"/>
      <c r="F16" s="155"/>
      <c r="G16" s="162">
        <f>SUM(H11:H15)</f>
        <v>0</v>
      </c>
      <c r="H16" s="163"/>
      <c r="I16" s="154" t="s">
        <v>13</v>
      </c>
      <c r="J16" s="155"/>
      <c r="K16" s="155"/>
      <c r="L16" s="155"/>
      <c r="M16" s="162">
        <f>SUM(N11,N12,N13,N14,N15,M11,M12,M13,M14,M15,L15,L14,L13,L12,L11)</f>
        <v>0</v>
      </c>
      <c r="N16" s="163"/>
    </row>
    <row r="17" spans="1:14" ht="15.6" x14ac:dyDescent="0.3">
      <c r="A17" s="154" t="s">
        <v>14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62">
        <f>SUM(M16+G16)</f>
        <v>0</v>
      </c>
      <c r="N17" s="163"/>
    </row>
    <row r="18" spans="1:14" ht="18" customHeight="1" x14ac:dyDescent="0.3">
      <c r="A18" s="147" t="s">
        <v>29</v>
      </c>
      <c r="B18" s="147"/>
      <c r="C18" s="144" t="s">
        <v>31</v>
      </c>
      <c r="D18" s="144"/>
      <c r="E18" s="30"/>
      <c r="F18" s="145" t="s">
        <v>30</v>
      </c>
      <c r="G18" s="146"/>
      <c r="H18" s="30"/>
      <c r="I18" s="21"/>
      <c r="J18" s="20" t="s">
        <v>35</v>
      </c>
      <c r="K18" s="17"/>
      <c r="L18" s="17"/>
      <c r="M18" s="17"/>
      <c r="N18" s="18"/>
    </row>
    <row r="19" spans="1:14" ht="17.25" customHeight="1" x14ac:dyDescent="0.3">
      <c r="A19" s="12"/>
      <c r="B19" s="12"/>
      <c r="C19" s="14"/>
      <c r="D19" s="14"/>
      <c r="F19" s="15" t="s">
        <v>15</v>
      </c>
      <c r="G19" s="9"/>
      <c r="I19" s="22"/>
      <c r="J19" s="140" t="s">
        <v>33</v>
      </c>
      <c r="K19" s="141"/>
      <c r="L19" s="133" t="s">
        <v>36</v>
      </c>
      <c r="M19" s="133"/>
      <c r="N19" s="134"/>
    </row>
    <row r="20" spans="1:14" ht="18.75" customHeight="1" x14ac:dyDescent="0.3">
      <c r="A20" s="147" t="s">
        <v>26</v>
      </c>
      <c r="B20" s="147"/>
      <c r="C20" s="147"/>
      <c r="D20" s="147"/>
      <c r="E20" s="148"/>
      <c r="F20" s="148"/>
      <c r="G20" s="133" t="s">
        <v>46</v>
      </c>
      <c r="H20" s="133"/>
      <c r="I20" s="134"/>
      <c r="J20" s="142" t="s">
        <v>32</v>
      </c>
      <c r="K20" s="143"/>
      <c r="L20" s="133" t="s">
        <v>56</v>
      </c>
      <c r="M20" s="133"/>
      <c r="N20" s="134"/>
    </row>
    <row r="21" spans="1:14" ht="17.25" customHeight="1" x14ac:dyDescent="0.3">
      <c r="E21" s="137" t="s">
        <v>27</v>
      </c>
      <c r="F21" s="133"/>
      <c r="G21" s="137" t="s">
        <v>28</v>
      </c>
      <c r="H21" s="137"/>
      <c r="I21" s="138"/>
      <c r="J21" s="142" t="s">
        <v>34</v>
      </c>
      <c r="K21" s="143"/>
      <c r="L21" s="133" t="s">
        <v>37</v>
      </c>
      <c r="M21" s="133"/>
      <c r="N21" s="134"/>
    </row>
    <row r="22" spans="1:14" ht="18.75" customHeight="1" x14ac:dyDescent="0.3">
      <c r="D22" s="16" t="s">
        <v>45</v>
      </c>
      <c r="E22" s="135"/>
      <c r="F22" s="135"/>
      <c r="G22" s="16" t="s">
        <v>0</v>
      </c>
      <c r="H22" s="46"/>
      <c r="I22" s="1"/>
      <c r="J22" s="10"/>
      <c r="K22" s="10"/>
      <c r="L22" s="10"/>
      <c r="M22" s="10"/>
      <c r="N22" s="19"/>
    </row>
  </sheetData>
  <protectedRanges>
    <protectedRange sqref="F6:I6" name="Type of Leave top of form"/>
    <protectedRange sqref="F5:I5" name="Relief Pastor Name"/>
    <protectedRange sqref="F4:I4" name="Resident Pastor Name"/>
    <protectedRange sqref="H22" name="Date"/>
    <protectedRange sqref="E20:F20" name="Certify correctness"/>
    <protectedRange sqref="E18" name="Payment by CHEQUE"/>
    <protectedRange sqref="I15" name="Type ofService. row 5"/>
    <protectedRange sqref="I14" name="Type of Service. Row 4"/>
    <protectedRange sqref="I13" name="Type of Service. row 3"/>
    <protectedRange sqref="I12" name="Type of Service. Row 2"/>
    <protectedRange sqref="I11" name="Type of Service"/>
    <protectedRange sqref="C15" name="No of KM within Parish. Row 6"/>
    <protectedRange sqref="C14" name="No of KM within Parish. Row 5"/>
    <protectedRange sqref="C14" name="No of KM within Parish. Row 4"/>
    <protectedRange sqref="C13" name="No of KM within Parish. Row 3"/>
    <protectedRange sqref="C12" name="No of KM within Parish. Row 2"/>
    <protectedRange sqref="C11" name="No of KM within Parish"/>
    <protectedRange sqref="A15" name="Date fo Service. Row 5"/>
    <protectedRange sqref="A14" name="Date fo Service. row 4"/>
    <protectedRange sqref="A13" name="Date fo Service. row 3"/>
    <protectedRange sqref="A12" name="Date fo Service. Row 2"/>
    <protectedRange sqref="A11" name="Date fo Service"/>
    <protectedRange sqref="F3:I3" name="Name of Parish"/>
    <protectedRange sqref="B11" name="No. KM to and from Parish"/>
    <protectedRange sqref="B12" name="No. KM to and from Parish. Row 2"/>
    <protectedRange sqref="B13" name="No. KM to and from Parish. Row 3"/>
    <protectedRange sqref="B14" name="No. KM to and from Parish. Row 4"/>
    <protectedRange sqref="B15" name="No. KM to and from Parish. Row 5"/>
    <protectedRange sqref="D11" name="Type of leave"/>
    <protectedRange sqref="D12" name="Type of leave. Row 2"/>
    <protectedRange sqref="D13" name="Type of leave. Row 3"/>
    <protectedRange sqref="D14" name="Type of leave. Row 4"/>
    <protectedRange sqref="D15" name="Type of leave. Row 5"/>
    <protectedRange sqref="J11" name="Number of items"/>
    <protectedRange sqref="J12" name="Number of items. Row 2"/>
    <protectedRange sqref="J13" name="Number of items. Row 3"/>
    <protectedRange sqref="J14" name="Number of items. Row 4"/>
    <protectedRange sqref="J15" name="Number of items. Row 5"/>
    <protectedRange sqref="H18" name="Payment by DIRECT TRANSFER"/>
    <protectedRange sqref="E22:F22" name="Day time contact number"/>
  </protectedRanges>
  <mergeCells count="36">
    <mergeCell ref="L19:N19"/>
    <mergeCell ref="L20:N20"/>
    <mergeCell ref="L3:N3"/>
    <mergeCell ref="F3:I3"/>
    <mergeCell ref="F4:I4"/>
    <mergeCell ref="F5:I5"/>
    <mergeCell ref="F6:I6"/>
    <mergeCell ref="A17:L17"/>
    <mergeCell ref="A18:B18"/>
    <mergeCell ref="B8:H8"/>
    <mergeCell ref="I8:N8"/>
    <mergeCell ref="G16:H16"/>
    <mergeCell ref="M17:N17"/>
    <mergeCell ref="M16:N16"/>
    <mergeCell ref="A16:F16"/>
    <mergeCell ref="A1:N1"/>
    <mergeCell ref="D2:N2"/>
    <mergeCell ref="B2:C2"/>
    <mergeCell ref="F7:I7"/>
    <mergeCell ref="I16:L16"/>
    <mergeCell ref="L21:N21"/>
    <mergeCell ref="E22:F22"/>
    <mergeCell ref="A4:D4"/>
    <mergeCell ref="G20:I20"/>
    <mergeCell ref="G21:I21"/>
    <mergeCell ref="L4:N4"/>
    <mergeCell ref="L5:N5"/>
    <mergeCell ref="L6:N6"/>
    <mergeCell ref="J19:K19"/>
    <mergeCell ref="J20:K20"/>
    <mergeCell ref="J21:K21"/>
    <mergeCell ref="E21:F21"/>
    <mergeCell ref="C18:D18"/>
    <mergeCell ref="F18:G18"/>
    <mergeCell ref="A20:D20"/>
    <mergeCell ref="E20:F20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A20" sqref="A20:I20"/>
    </sheetView>
  </sheetViews>
  <sheetFormatPr defaultRowHeight="14.4" x14ac:dyDescent="0.3"/>
  <cols>
    <col min="5" max="5" width="16.44140625" bestFit="1" customWidth="1"/>
  </cols>
  <sheetData>
    <row r="1" spans="1:14" ht="23.4" x14ac:dyDescent="0.45">
      <c r="A1" s="149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x14ac:dyDescent="0.3">
      <c r="B2" s="152"/>
      <c r="C2" s="152"/>
      <c r="D2" s="151" t="s">
        <v>49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x14ac:dyDescent="0.3">
      <c r="B3" s="4"/>
      <c r="D3" s="165" t="s">
        <v>10</v>
      </c>
      <c r="E3" s="165"/>
      <c r="F3" s="157"/>
      <c r="G3" s="157"/>
      <c r="H3" s="157"/>
      <c r="I3" s="157"/>
      <c r="J3" s="166" t="s">
        <v>57</v>
      </c>
      <c r="K3" s="167"/>
      <c r="L3" s="156" t="s">
        <v>5</v>
      </c>
      <c r="M3" s="156"/>
      <c r="N3" s="156"/>
    </row>
    <row r="4" spans="1:14" x14ac:dyDescent="0.3">
      <c r="A4" s="168" t="s">
        <v>51</v>
      </c>
      <c r="B4" s="168"/>
      <c r="C4" s="168"/>
      <c r="D4" s="168"/>
      <c r="E4" s="168"/>
      <c r="F4" s="135"/>
      <c r="G4" s="135"/>
      <c r="H4" s="135"/>
      <c r="I4" s="158"/>
      <c r="J4" s="42" t="s">
        <v>42</v>
      </c>
      <c r="K4" s="13"/>
      <c r="L4" s="139" t="s">
        <v>53</v>
      </c>
      <c r="M4" s="139"/>
      <c r="N4" s="139"/>
    </row>
    <row r="5" spans="1:14" x14ac:dyDescent="0.3">
      <c r="A5" s="29"/>
      <c r="B5" s="29"/>
      <c r="C5" s="29"/>
      <c r="D5" s="29"/>
      <c r="E5" s="4" t="s">
        <v>52</v>
      </c>
      <c r="F5" s="135"/>
      <c r="G5" s="135"/>
      <c r="H5" s="135"/>
      <c r="I5" s="158"/>
      <c r="J5" s="42" t="s">
        <v>43</v>
      </c>
      <c r="K5" s="13"/>
      <c r="L5" s="139" t="s">
        <v>54</v>
      </c>
      <c r="M5" s="139"/>
      <c r="N5" s="139"/>
    </row>
    <row r="6" spans="1:14" x14ac:dyDescent="0.3">
      <c r="A6" s="29"/>
      <c r="B6" s="45"/>
      <c r="C6" s="44"/>
      <c r="D6" s="44"/>
      <c r="E6" s="4" t="s">
        <v>58</v>
      </c>
      <c r="F6" s="135"/>
      <c r="G6" s="135"/>
      <c r="H6" s="135"/>
      <c r="I6" s="158"/>
      <c r="J6" s="42" t="s">
        <v>44</v>
      </c>
      <c r="K6" s="13"/>
      <c r="L6" s="139" t="s">
        <v>48</v>
      </c>
      <c r="M6" s="139"/>
      <c r="N6" s="139"/>
    </row>
    <row r="7" spans="1:14" ht="15.6" x14ac:dyDescent="0.3">
      <c r="A7" s="45" t="s">
        <v>50</v>
      </c>
      <c r="B7" s="47"/>
      <c r="C7" s="47"/>
      <c r="D7" s="47"/>
      <c r="E7" s="47"/>
      <c r="F7" s="153" t="s">
        <v>39</v>
      </c>
      <c r="G7" s="153"/>
      <c r="H7" s="153"/>
      <c r="I7" s="153"/>
      <c r="J7" s="43" t="s">
        <v>59</v>
      </c>
      <c r="K7" s="40"/>
      <c r="L7" s="40">
        <v>29</v>
      </c>
      <c r="M7" s="13"/>
      <c r="N7" s="15"/>
    </row>
    <row r="8" spans="1:14" x14ac:dyDescent="0.3">
      <c r="A8" s="3"/>
      <c r="B8" s="159" t="s">
        <v>1</v>
      </c>
      <c r="C8" s="160"/>
      <c r="D8" s="160"/>
      <c r="E8" s="160"/>
      <c r="F8" s="160"/>
      <c r="G8" s="160"/>
      <c r="H8" s="161"/>
      <c r="I8" s="159" t="s">
        <v>2</v>
      </c>
      <c r="J8" s="160"/>
      <c r="K8" s="160"/>
      <c r="L8" s="160"/>
      <c r="M8" s="160"/>
      <c r="N8" s="161"/>
    </row>
    <row r="9" spans="1:14" ht="55.2" x14ac:dyDescent="0.3">
      <c r="A9" s="2"/>
      <c r="B9" s="24" t="s">
        <v>3</v>
      </c>
      <c r="C9" s="25" t="s">
        <v>4</v>
      </c>
      <c r="D9" s="25" t="s">
        <v>11</v>
      </c>
      <c r="E9" s="25" t="s">
        <v>20</v>
      </c>
      <c r="F9" s="25" t="s">
        <v>8</v>
      </c>
      <c r="G9" s="26" t="s">
        <v>9</v>
      </c>
      <c r="H9" s="27" t="s">
        <v>2</v>
      </c>
      <c r="I9" s="24" t="s">
        <v>5</v>
      </c>
      <c r="J9" s="25" t="s">
        <v>19</v>
      </c>
      <c r="K9" s="26" t="s">
        <v>18</v>
      </c>
      <c r="L9" s="25" t="s">
        <v>24</v>
      </c>
      <c r="M9" s="25" t="s">
        <v>25</v>
      </c>
      <c r="N9" s="27" t="s">
        <v>9</v>
      </c>
    </row>
    <row r="10" spans="1:14" ht="72" x14ac:dyDescent="0.3">
      <c r="A10" s="23" t="s">
        <v>0</v>
      </c>
      <c r="B10" s="5"/>
      <c r="C10" s="6"/>
      <c r="D10" s="6" t="s">
        <v>38</v>
      </c>
      <c r="E10" s="6" t="s">
        <v>6</v>
      </c>
      <c r="F10" s="6" t="s">
        <v>7</v>
      </c>
      <c r="G10" s="28" t="s">
        <v>23</v>
      </c>
      <c r="H10" s="7"/>
      <c r="I10" s="5" t="s">
        <v>21</v>
      </c>
      <c r="J10" s="8" t="s">
        <v>22</v>
      </c>
      <c r="K10" s="7"/>
      <c r="L10" s="8" t="s">
        <v>16</v>
      </c>
      <c r="M10" s="8" t="s">
        <v>17</v>
      </c>
      <c r="N10" s="7" t="s">
        <v>40</v>
      </c>
    </row>
    <row r="11" spans="1:14" x14ac:dyDescent="0.3">
      <c r="A11" s="31"/>
      <c r="B11" s="32">
        <v>10</v>
      </c>
      <c r="C11" s="33">
        <v>5</v>
      </c>
      <c r="D11" s="33" t="s">
        <v>61</v>
      </c>
      <c r="E11" s="34">
        <f>IF($D11="TF",SUM($B11*0.73,$C11*0.45),0)</f>
        <v>0</v>
      </c>
      <c r="F11" s="34">
        <f>IF($D11="SL",SUM($B11*0.73,$C11*0.45),IF($D11="RL",SUM($B11*0.73,$C11*0.45),0))</f>
        <v>9.5500000000000007</v>
      </c>
      <c r="G11" s="35">
        <f>IF($D11="AL",SUM($B11*0.73,$C11*0.73),$C11*0.73)</f>
        <v>3.65</v>
      </c>
      <c r="H11" s="36">
        <f>SUM(E11:G11)</f>
        <v>13.200000000000001</v>
      </c>
      <c r="I11" s="37" t="s">
        <v>62</v>
      </c>
      <c r="J11" s="33">
        <v>1</v>
      </c>
      <c r="K11" s="38">
        <f>IF($I11="FS",115,IF($I11="SS",58,IF($I11="HR",29,0)))</f>
        <v>115</v>
      </c>
      <c r="L11" s="34">
        <f>IF($D11="TF",SUM($J11*$K11),0)</f>
        <v>0</v>
      </c>
      <c r="M11" s="34">
        <f>IF($D11="SL",SUM($J11*$K11),IF($D11="RL",SUM($J11*$K11),0))</f>
        <v>115</v>
      </c>
      <c r="N11" s="38">
        <f>IF($D11="AL",SUM($J11*$K11),0)</f>
        <v>0</v>
      </c>
    </row>
    <row r="12" spans="1:14" x14ac:dyDescent="0.3">
      <c r="A12" s="31"/>
      <c r="B12" s="32"/>
      <c r="C12" s="33"/>
      <c r="D12" s="33" t="s">
        <v>61</v>
      </c>
      <c r="E12" s="34">
        <f t="shared" ref="E12:E15" si="0">IF($D12="TF",SUM($B12*0.73,$C12*0.45),0)</f>
        <v>0</v>
      </c>
      <c r="F12" s="34">
        <f t="shared" ref="F12:F15" si="1">IF($D12="SL",SUM($B12*0.73,$C12*0.45),IF($D12="RL",SUM($B12*0.73,$C12*0.45),0))</f>
        <v>0</v>
      </c>
      <c r="G12" s="35">
        <f t="shared" ref="G12:G15" si="2">IF($D12="AL",SUM($B12*0.73,$C12*0.73),$C12*0.73)</f>
        <v>0</v>
      </c>
      <c r="H12" s="36">
        <f t="shared" ref="H12:H14" si="3">SUM(E12:G12)</f>
        <v>0</v>
      </c>
      <c r="I12" s="37" t="s">
        <v>63</v>
      </c>
      <c r="J12" s="33">
        <v>1</v>
      </c>
      <c r="K12" s="38">
        <f t="shared" ref="K12:K15" si="4">IF($I12="FS",115,IF($I12="SS",58,IF($I12="HR",29,0)))</f>
        <v>58</v>
      </c>
      <c r="L12" s="34">
        <f t="shared" ref="L12:L15" si="5">IF($D12="TF",SUM($J12*$K12),0)</f>
        <v>0</v>
      </c>
      <c r="M12" s="34">
        <f t="shared" ref="M12:M15" si="6">IF($D12="SL",SUM($J12*$K12),IF($D12="RL",SUM($J12*$K12),0))</f>
        <v>58</v>
      </c>
      <c r="N12" s="38">
        <f t="shared" ref="N12:N15" si="7">IF($D12="AL",SUM($J12*$K12),0)</f>
        <v>0</v>
      </c>
    </row>
    <row r="13" spans="1:14" x14ac:dyDescent="0.3">
      <c r="A13" s="31"/>
      <c r="B13" s="32"/>
      <c r="C13" s="33"/>
      <c r="D13" s="33" t="s">
        <v>65</v>
      </c>
      <c r="E13" s="34">
        <f t="shared" si="0"/>
        <v>0</v>
      </c>
      <c r="F13" s="34">
        <f t="shared" si="1"/>
        <v>0</v>
      </c>
      <c r="G13" s="35">
        <f t="shared" si="2"/>
        <v>0</v>
      </c>
      <c r="H13" s="36">
        <f t="shared" si="3"/>
        <v>0</v>
      </c>
      <c r="I13" s="37" t="s">
        <v>64</v>
      </c>
      <c r="J13" s="33">
        <v>2.5</v>
      </c>
      <c r="K13" s="38">
        <f t="shared" si="4"/>
        <v>29</v>
      </c>
      <c r="L13" s="34">
        <f t="shared" si="5"/>
        <v>0</v>
      </c>
      <c r="M13" s="34">
        <f t="shared" si="6"/>
        <v>0</v>
      </c>
      <c r="N13" s="38">
        <f t="shared" si="7"/>
        <v>72.5</v>
      </c>
    </row>
    <row r="14" spans="1:14" x14ac:dyDescent="0.3">
      <c r="A14" s="31"/>
      <c r="B14" s="32"/>
      <c r="C14" s="33"/>
      <c r="D14" s="33"/>
      <c r="E14" s="34">
        <f t="shared" si="0"/>
        <v>0</v>
      </c>
      <c r="F14" s="34">
        <f t="shared" si="1"/>
        <v>0</v>
      </c>
      <c r="G14" s="35">
        <f t="shared" si="2"/>
        <v>0</v>
      </c>
      <c r="H14" s="36">
        <f t="shared" si="3"/>
        <v>0</v>
      </c>
      <c r="I14" s="37"/>
      <c r="J14" s="33"/>
      <c r="K14" s="38">
        <f t="shared" si="4"/>
        <v>0</v>
      </c>
      <c r="L14" s="34">
        <f t="shared" si="5"/>
        <v>0</v>
      </c>
      <c r="M14" s="34">
        <f t="shared" si="6"/>
        <v>0</v>
      </c>
      <c r="N14" s="38">
        <f t="shared" si="7"/>
        <v>0</v>
      </c>
    </row>
    <row r="15" spans="1:14" x14ac:dyDescent="0.3">
      <c r="A15" s="31"/>
      <c r="B15" s="32"/>
      <c r="C15" s="33"/>
      <c r="D15" s="33"/>
      <c r="E15" s="34">
        <f t="shared" si="0"/>
        <v>0</v>
      </c>
      <c r="F15" s="34">
        <f t="shared" si="1"/>
        <v>0</v>
      </c>
      <c r="G15" s="35">
        <f t="shared" si="2"/>
        <v>0</v>
      </c>
      <c r="H15" s="36">
        <v>0</v>
      </c>
      <c r="I15" s="37"/>
      <c r="J15" s="33"/>
      <c r="K15" s="38">
        <f t="shared" si="4"/>
        <v>0</v>
      </c>
      <c r="L15" s="34">
        <f t="shared" si="5"/>
        <v>0</v>
      </c>
      <c r="M15" s="34">
        <f t="shared" si="6"/>
        <v>0</v>
      </c>
      <c r="N15" s="38">
        <f t="shared" si="7"/>
        <v>0</v>
      </c>
    </row>
    <row r="16" spans="1:14" ht="15.6" x14ac:dyDescent="0.3">
      <c r="A16" s="154" t="s">
        <v>12</v>
      </c>
      <c r="B16" s="155"/>
      <c r="C16" s="155"/>
      <c r="D16" s="155"/>
      <c r="E16" s="155"/>
      <c r="F16" s="155"/>
      <c r="G16" s="162">
        <f>SUM(H11:H15)</f>
        <v>13.200000000000001</v>
      </c>
      <c r="H16" s="163"/>
      <c r="I16" s="154" t="s">
        <v>13</v>
      </c>
      <c r="J16" s="155"/>
      <c r="K16" s="155"/>
      <c r="L16" s="155"/>
      <c r="M16" s="162">
        <f>SUM(N11,N12,N13,N14,N15,M11,M12,M13,M14,M15,L15,L14,L13,L12,L11)</f>
        <v>245.5</v>
      </c>
      <c r="N16" s="163"/>
    </row>
    <row r="17" spans="1:14" ht="15.6" x14ac:dyDescent="0.3">
      <c r="A17" s="154" t="s">
        <v>14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62">
        <f>SUM(M16+G16)</f>
        <v>258.7</v>
      </c>
      <c r="N17" s="163"/>
    </row>
    <row r="18" spans="1:14" x14ac:dyDescent="0.3">
      <c r="A18" s="147" t="s">
        <v>29</v>
      </c>
      <c r="B18" s="147"/>
      <c r="C18" s="144" t="s">
        <v>31</v>
      </c>
      <c r="D18" s="144"/>
      <c r="E18" s="30"/>
      <c r="F18" s="145" t="s">
        <v>30</v>
      </c>
      <c r="G18" s="146"/>
      <c r="H18" s="30"/>
      <c r="I18" s="21"/>
      <c r="J18" s="20" t="s">
        <v>35</v>
      </c>
      <c r="K18" s="17"/>
      <c r="L18" s="17"/>
      <c r="M18" s="17"/>
      <c r="N18" s="18"/>
    </row>
    <row r="19" spans="1:14" x14ac:dyDescent="0.3">
      <c r="A19" s="12"/>
      <c r="B19" s="12"/>
      <c r="C19" s="14"/>
      <c r="D19" s="14"/>
      <c r="F19" s="15" t="s">
        <v>15</v>
      </c>
      <c r="G19" s="9"/>
      <c r="I19" s="22"/>
      <c r="J19" s="140" t="s">
        <v>33</v>
      </c>
      <c r="K19" s="141"/>
      <c r="L19" s="133" t="s">
        <v>36</v>
      </c>
      <c r="M19" s="133"/>
      <c r="N19" s="134"/>
    </row>
    <row r="20" spans="1:14" x14ac:dyDescent="0.3">
      <c r="A20" s="147" t="s">
        <v>60</v>
      </c>
      <c r="B20" s="147"/>
      <c r="C20" s="147"/>
      <c r="D20" s="147"/>
      <c r="E20" s="147"/>
      <c r="F20" s="147"/>
      <c r="G20" s="147"/>
      <c r="H20" s="147"/>
      <c r="I20" s="164"/>
      <c r="J20" s="142" t="s">
        <v>32</v>
      </c>
      <c r="K20" s="143"/>
      <c r="L20" s="133" t="s">
        <v>56</v>
      </c>
      <c r="M20" s="133"/>
      <c r="N20" s="134"/>
    </row>
    <row r="21" spans="1:14" x14ac:dyDescent="0.3">
      <c r="E21" s="137"/>
      <c r="F21" s="133"/>
      <c r="G21" s="137"/>
      <c r="H21" s="137"/>
      <c r="I21" s="138"/>
      <c r="J21" s="142" t="s">
        <v>34</v>
      </c>
      <c r="K21" s="143"/>
      <c r="L21" s="133" t="s">
        <v>37</v>
      </c>
      <c r="M21" s="133"/>
      <c r="N21" s="134"/>
    </row>
    <row r="22" spans="1:14" x14ac:dyDescent="0.3">
      <c r="D22" s="16" t="s">
        <v>45</v>
      </c>
      <c r="E22" s="135"/>
      <c r="F22" s="135"/>
      <c r="G22" s="16" t="s">
        <v>0</v>
      </c>
      <c r="H22" s="46"/>
      <c r="I22" s="1"/>
      <c r="J22" s="10"/>
      <c r="K22" s="10"/>
      <c r="L22" s="10"/>
      <c r="M22" s="10"/>
      <c r="N22" s="19"/>
    </row>
  </sheetData>
  <protectedRanges>
    <protectedRange sqref="F6:I6" name="Type of Leave top of form"/>
    <protectedRange sqref="F5:I5" name="Relief Pastor Name"/>
    <protectedRange sqref="F4:I4" name="Resident Pastor Name"/>
    <protectedRange sqref="H22" name="Date"/>
    <protectedRange sqref="E20:F20" name="Certify correctness"/>
    <protectedRange sqref="E18" name="Payment by CHEQUE"/>
    <protectedRange sqref="I15" name="Type ofService. row 5"/>
    <protectedRange sqref="I14" name="Type of Service. Row 4"/>
    <protectedRange sqref="I13" name="Type of Service. row 3"/>
    <protectedRange sqref="I12" name="Type of Service. Row 2"/>
    <protectedRange sqref="I11" name="Type of Service"/>
    <protectedRange sqref="C15" name="No of KM within Parish. Row 6"/>
    <protectedRange sqref="C14" name="No of KM within Parish. Row 5"/>
    <protectedRange sqref="C14" name="No of KM within Parish. Row 4"/>
    <protectedRange sqref="C13" name="No of KM within Parish. Row 3"/>
    <protectedRange sqref="C12" name="No of KM within Parish. Row 2"/>
    <protectedRange sqref="C11" name="No of KM within Parish"/>
    <protectedRange sqref="A15" name="Date fo Service. Row 5"/>
    <protectedRange sqref="A14" name="Date fo Service. row 4"/>
    <protectedRange sqref="A13" name="Date fo Service. row 3"/>
    <protectedRange sqref="A12" name="Date fo Service. Row 2"/>
    <protectedRange sqref="A11" name="Date fo Service"/>
    <protectedRange sqref="F3:I3" name="Name of Parish"/>
    <protectedRange sqref="B11" name="No. KM to and from Parish"/>
    <protectedRange sqref="B12" name="No. KM to and from Parish. Row 2"/>
    <protectedRange sqref="B13" name="No. KM to and from Parish. Row 3"/>
    <protectedRange sqref="B14" name="No. KM to and from Parish. Row 4"/>
    <protectedRange sqref="B15" name="No. KM to and from Parish. Row 5"/>
    <protectedRange sqref="D11" name="Type of leave"/>
    <protectedRange sqref="D12" name="Type of leave. Row 2"/>
    <protectedRange sqref="D13" name="Type of leave. Row 3"/>
    <protectedRange sqref="D14" name="Type of leave. Row 4"/>
    <protectedRange sqref="D15" name="Type of leave. Row 5"/>
    <protectedRange sqref="J11" name="Number of items"/>
    <protectedRange sqref="J12" name="Number of items. Row 2"/>
    <protectedRange sqref="J13" name="Number of items. Row 3"/>
    <protectedRange sqref="J14" name="Number of items. Row 4"/>
    <protectedRange sqref="J15" name="Number of items. Row 5"/>
    <protectedRange sqref="H18" name="Payment by DIRECT TRANSFER"/>
    <protectedRange sqref="E22:F22" name="Day time contact number"/>
  </protectedRanges>
  <mergeCells count="36">
    <mergeCell ref="F6:I6"/>
    <mergeCell ref="L6:N6"/>
    <mergeCell ref="A1:N1"/>
    <mergeCell ref="B2:C2"/>
    <mergeCell ref="D2:N2"/>
    <mergeCell ref="D3:E3"/>
    <mergeCell ref="F3:I3"/>
    <mergeCell ref="J3:K3"/>
    <mergeCell ref="L3:N3"/>
    <mergeCell ref="A4:E4"/>
    <mergeCell ref="F4:I4"/>
    <mergeCell ref="L4:N4"/>
    <mergeCell ref="F5:I5"/>
    <mergeCell ref="L5:N5"/>
    <mergeCell ref="J19:K19"/>
    <mergeCell ref="L19:N19"/>
    <mergeCell ref="F7:I7"/>
    <mergeCell ref="B8:H8"/>
    <mergeCell ref="I8:N8"/>
    <mergeCell ref="A16:F16"/>
    <mergeCell ref="G16:H16"/>
    <mergeCell ref="I16:L16"/>
    <mergeCell ref="M16:N16"/>
    <mergeCell ref="A17:L17"/>
    <mergeCell ref="M17:N17"/>
    <mergeCell ref="A18:B18"/>
    <mergeCell ref="C18:D18"/>
    <mergeCell ref="F18:G18"/>
    <mergeCell ref="E22:F22"/>
    <mergeCell ref="A20:I20"/>
    <mergeCell ref="J20:K20"/>
    <mergeCell ref="L20:N20"/>
    <mergeCell ref="E21:F21"/>
    <mergeCell ref="G21:I21"/>
    <mergeCell ref="J21:K21"/>
    <mergeCell ref="L21:N2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7"/>
  <sheetViews>
    <sheetView workbookViewId="0">
      <selection activeCell="B35" sqref="B35"/>
    </sheetView>
  </sheetViews>
  <sheetFormatPr defaultRowHeight="14.4" x14ac:dyDescent="0.3"/>
  <cols>
    <col min="17" max="17" width="35.33203125" customWidth="1"/>
  </cols>
  <sheetData>
    <row r="1" spans="1:25" ht="20.399999999999999" thickBot="1" x14ac:dyDescent="0.45">
      <c r="A1" s="169" t="s">
        <v>88</v>
      </c>
      <c r="B1" s="169"/>
      <c r="C1" s="169"/>
      <c r="D1" s="169"/>
      <c r="E1" s="169"/>
      <c r="F1" s="169"/>
      <c r="G1" s="169"/>
      <c r="H1" s="169"/>
      <c r="I1" s="169"/>
    </row>
    <row r="2" spans="1:25" ht="15" thickTop="1" x14ac:dyDescent="0.3"/>
    <row r="3" spans="1:25" ht="15.6" x14ac:dyDescent="0.3">
      <c r="A3" s="4" t="s">
        <v>109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Q3" s="89" t="s">
        <v>112</v>
      </c>
    </row>
    <row r="4" spans="1:2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Q4" s="88" t="s">
        <v>67</v>
      </c>
      <c r="R4" t="s">
        <v>104</v>
      </c>
    </row>
    <row r="5" spans="1:25" x14ac:dyDescent="0.3">
      <c r="A5" s="4" t="s">
        <v>106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Q5" s="88" t="s">
        <v>155</v>
      </c>
      <c r="R5" t="s">
        <v>156</v>
      </c>
    </row>
    <row r="6" spans="1:25" x14ac:dyDescent="0.3">
      <c r="A6" s="4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Q6" s="88" t="s">
        <v>153</v>
      </c>
      <c r="R6" t="s">
        <v>154</v>
      </c>
    </row>
    <row r="7" spans="1:25" x14ac:dyDescent="0.3">
      <c r="A7" s="4" t="s">
        <v>90</v>
      </c>
      <c r="B7" s="4" t="s">
        <v>107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Q7" s="88" t="s">
        <v>68</v>
      </c>
      <c r="R7" t="s">
        <v>115</v>
      </c>
    </row>
    <row r="8" spans="1:25" x14ac:dyDescent="0.3">
      <c r="A8" s="4" t="s">
        <v>91</v>
      </c>
      <c r="B8" s="93" t="s">
        <v>108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Q8" s="88" t="s">
        <v>151</v>
      </c>
      <c r="R8" t="s">
        <v>152</v>
      </c>
    </row>
    <row r="9" spans="1:2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Q9" s="170" t="s">
        <v>113</v>
      </c>
      <c r="R9" s="170"/>
      <c r="S9" s="170"/>
      <c r="T9" s="170"/>
      <c r="U9" s="170"/>
      <c r="V9" s="170"/>
      <c r="W9" s="170"/>
      <c r="X9" s="170"/>
      <c r="Y9" s="170"/>
    </row>
    <row r="10" spans="1:25" x14ac:dyDescent="0.3">
      <c r="A10" s="4" t="s">
        <v>92</v>
      </c>
      <c r="B10" s="4" t="s">
        <v>121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Q10" s="170"/>
      <c r="R10" s="170"/>
      <c r="S10" s="170"/>
      <c r="T10" s="170"/>
      <c r="U10" s="170"/>
      <c r="V10" s="170"/>
      <c r="W10" s="170"/>
      <c r="X10" s="170"/>
      <c r="Y10" s="170"/>
    </row>
    <row r="11" spans="1:25" x14ac:dyDescent="0.3">
      <c r="A11" s="4"/>
      <c r="B11" s="4" t="s">
        <v>120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Q11" s="170"/>
      <c r="R11" s="170"/>
      <c r="S11" s="170"/>
      <c r="T11" s="170"/>
      <c r="U11" s="170"/>
      <c r="V11" s="170"/>
      <c r="W11" s="170"/>
      <c r="X11" s="170"/>
      <c r="Y11" s="170"/>
    </row>
    <row r="12" spans="1:25" x14ac:dyDescent="0.3">
      <c r="A12" s="4"/>
      <c r="B12" s="4" t="s">
        <v>116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25" x14ac:dyDescent="0.3">
      <c r="A13" s="4"/>
      <c r="B13" s="4" t="s">
        <v>93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25" x14ac:dyDescent="0.3">
      <c r="A14" s="4"/>
      <c r="B14" s="4" t="s">
        <v>103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25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25" x14ac:dyDescent="0.3">
      <c r="A16" s="4" t="s">
        <v>94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6" ht="15.6" x14ac:dyDescent="0.3">
      <c r="A18" s="92">
        <v>1</v>
      </c>
      <c r="B18" s="92" t="s">
        <v>117</v>
      </c>
      <c r="C18" s="92"/>
      <c r="D18" s="92"/>
      <c r="E18" s="92"/>
      <c r="F18" s="92"/>
      <c r="G18" s="92"/>
      <c r="H18" s="92"/>
    </row>
    <row r="19" spans="1:16" ht="15.6" x14ac:dyDescent="0.3">
      <c r="A19" s="92"/>
      <c r="B19" s="92" t="s">
        <v>150</v>
      </c>
      <c r="C19" s="92"/>
      <c r="D19" s="92"/>
      <c r="E19" s="92"/>
      <c r="F19" s="92"/>
      <c r="G19" s="92"/>
      <c r="H19" s="92"/>
    </row>
    <row r="20" spans="1:16" ht="15.6" x14ac:dyDescent="0.3">
      <c r="A20" s="92"/>
      <c r="B20" s="92" t="s">
        <v>118</v>
      </c>
      <c r="C20" s="92"/>
      <c r="D20" s="92"/>
      <c r="E20" s="92"/>
      <c r="F20" s="92"/>
      <c r="G20" s="92"/>
      <c r="H20" s="92"/>
    </row>
    <row r="21" spans="1:16" ht="15.6" x14ac:dyDescent="0.3">
      <c r="A21" s="92"/>
      <c r="B21" s="92"/>
      <c r="C21" s="92"/>
      <c r="D21" s="92"/>
      <c r="E21" s="92"/>
      <c r="F21" s="92"/>
      <c r="G21" s="92"/>
      <c r="H21" s="92"/>
    </row>
    <row r="22" spans="1:16" ht="15.6" x14ac:dyDescent="0.3">
      <c r="A22" s="92">
        <v>2</v>
      </c>
      <c r="B22" s="92" t="s">
        <v>95</v>
      </c>
      <c r="C22" s="92"/>
      <c r="D22" s="92"/>
      <c r="E22" s="92"/>
      <c r="F22" s="92"/>
      <c r="G22" s="92"/>
      <c r="H22" s="92"/>
    </row>
    <row r="23" spans="1:16" ht="15.6" x14ac:dyDescent="0.3">
      <c r="A23" s="92"/>
      <c r="B23" s="92" t="s">
        <v>110</v>
      </c>
      <c r="C23" s="92"/>
      <c r="D23" s="92"/>
      <c r="E23" s="92"/>
      <c r="F23" s="92"/>
      <c r="G23" s="92"/>
      <c r="H23" s="92"/>
    </row>
    <row r="24" spans="1:16" ht="15.6" x14ac:dyDescent="0.3">
      <c r="A24" s="92"/>
      <c r="B24" s="92" t="s">
        <v>96</v>
      </c>
      <c r="C24" s="92"/>
      <c r="D24" s="92"/>
      <c r="E24" s="92"/>
      <c r="F24" s="92"/>
      <c r="G24" s="92"/>
      <c r="H24" s="92"/>
    </row>
    <row r="25" spans="1:16" ht="15.6" x14ac:dyDescent="0.3">
      <c r="A25" s="92"/>
      <c r="B25" s="92" t="s">
        <v>97</v>
      </c>
      <c r="C25" s="92"/>
      <c r="D25" s="92"/>
      <c r="E25" s="92"/>
      <c r="F25" s="92"/>
      <c r="G25" s="92"/>
      <c r="H25" s="92"/>
      <c r="P25" s="85"/>
    </row>
    <row r="26" spans="1:16" ht="15.6" x14ac:dyDescent="0.3">
      <c r="A26" s="92"/>
      <c r="B26" s="92"/>
      <c r="C26" s="92"/>
      <c r="D26" s="92"/>
      <c r="E26" s="92"/>
      <c r="F26" s="92"/>
      <c r="G26" s="92"/>
      <c r="H26" s="92"/>
      <c r="P26" s="85"/>
    </row>
    <row r="27" spans="1:16" ht="15.6" x14ac:dyDescent="0.3">
      <c r="A27" s="86" t="s">
        <v>102</v>
      </c>
      <c r="B27" s="92" t="s">
        <v>101</v>
      </c>
      <c r="C27" s="92"/>
      <c r="D27" s="92"/>
      <c r="E27" s="92"/>
      <c r="F27" s="92"/>
      <c r="G27" s="92"/>
      <c r="H27" s="92"/>
      <c r="P27" s="85"/>
    </row>
    <row r="28" spans="1:16" ht="15.6" x14ac:dyDescent="0.3">
      <c r="A28" s="85"/>
      <c r="B28" s="87" t="s">
        <v>119</v>
      </c>
      <c r="C28" s="92"/>
      <c r="D28" s="92"/>
      <c r="E28" s="92"/>
      <c r="F28" s="92"/>
      <c r="G28" s="92"/>
      <c r="H28" s="92"/>
      <c r="P28" s="85"/>
    </row>
    <row r="29" spans="1:16" ht="15.6" x14ac:dyDescent="0.3">
      <c r="A29" s="85"/>
      <c r="B29" s="87" t="s">
        <v>99</v>
      </c>
      <c r="C29" s="92"/>
      <c r="D29" s="92"/>
      <c r="E29" s="92"/>
      <c r="F29" s="92"/>
      <c r="G29" s="92"/>
      <c r="H29" s="92"/>
    </row>
    <row r="30" spans="1:16" ht="15.6" x14ac:dyDescent="0.3">
      <c r="A30" s="85"/>
      <c r="B30" s="87" t="s">
        <v>100</v>
      </c>
      <c r="C30" s="92"/>
      <c r="D30" s="92"/>
      <c r="E30" s="92"/>
      <c r="F30" s="92"/>
      <c r="G30" s="92"/>
      <c r="H30" s="92"/>
    </row>
    <row r="31" spans="1:16" ht="15.6" x14ac:dyDescent="0.3">
      <c r="A31" s="92"/>
      <c r="B31" s="92" t="s">
        <v>137</v>
      </c>
      <c r="C31" s="92"/>
      <c r="D31" s="92"/>
      <c r="E31" s="92"/>
      <c r="F31" s="92"/>
      <c r="G31" s="92"/>
      <c r="H31" s="92"/>
    </row>
    <row r="32" spans="1:16" ht="15.6" x14ac:dyDescent="0.3">
      <c r="A32" s="92"/>
      <c r="B32" s="92"/>
      <c r="C32" s="92"/>
      <c r="D32" s="92"/>
      <c r="E32" s="92"/>
      <c r="F32" s="92"/>
      <c r="G32" s="92"/>
      <c r="H32" s="92"/>
    </row>
    <row r="33" spans="1:8" ht="15.6" x14ac:dyDescent="0.3">
      <c r="A33" s="92">
        <v>3</v>
      </c>
      <c r="B33" s="92" t="s">
        <v>98</v>
      </c>
      <c r="C33" s="92"/>
      <c r="D33" s="92"/>
      <c r="E33" s="92"/>
      <c r="F33" s="92"/>
      <c r="G33" s="92"/>
      <c r="H33" s="92"/>
    </row>
    <row r="34" spans="1:8" ht="15.6" x14ac:dyDescent="0.3">
      <c r="A34" s="92"/>
      <c r="B34" s="92"/>
      <c r="C34" s="92"/>
      <c r="D34" s="92"/>
      <c r="E34" s="92"/>
      <c r="F34" s="92"/>
      <c r="G34" s="92"/>
      <c r="H34" s="92"/>
    </row>
    <row r="35" spans="1:8" ht="15.6" x14ac:dyDescent="0.3">
      <c r="A35" s="92">
        <v>4</v>
      </c>
      <c r="B35" s="92" t="s">
        <v>111</v>
      </c>
      <c r="C35" s="92"/>
      <c r="D35" s="92"/>
      <c r="E35" s="92"/>
      <c r="F35" s="92"/>
      <c r="G35" s="92"/>
      <c r="H35" s="92"/>
    </row>
    <row r="36" spans="1:8" ht="15.6" x14ac:dyDescent="0.3">
      <c r="A36" s="92"/>
      <c r="B36" s="92"/>
      <c r="C36" s="92"/>
      <c r="D36" s="92"/>
      <c r="E36" s="92"/>
      <c r="F36" s="92"/>
      <c r="G36" s="92"/>
      <c r="H36" s="92"/>
    </row>
    <row r="37" spans="1:8" ht="15.6" x14ac:dyDescent="0.3">
      <c r="A37" s="92">
        <v>5</v>
      </c>
      <c r="B37" s="92" t="s">
        <v>157</v>
      </c>
      <c r="C37" s="92"/>
      <c r="D37" s="92"/>
      <c r="E37" s="92"/>
      <c r="F37" s="92"/>
      <c r="G37" s="92"/>
      <c r="H37" s="92"/>
    </row>
  </sheetData>
  <sheetProtection algorithmName="SHA-512" hashValue="Yv6PqhEp1X3X7XlueBzRw/O0K+3Medcf3OTYazkfr7jDZoCyLtnqdG2iu1d8whSwBWSC3BaEeNboSROowiYHjA==" saltValue="QPMy+Vw48omrbsk9803tEA==" spinCount="100000" sheet="1" objects="1" scenarios="1"/>
  <mergeCells count="2">
    <mergeCell ref="A1:I1"/>
    <mergeCell ref="Q9:Y11"/>
  </mergeCells>
  <hyperlinks>
    <hyperlink ref="B8" r:id="rId1" xr:uid="{00000000-0004-0000-02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34"/>
  <sheetViews>
    <sheetView tabSelected="1" zoomScaleNormal="100" workbookViewId="0">
      <selection activeCell="C15" sqref="C15"/>
    </sheetView>
  </sheetViews>
  <sheetFormatPr defaultRowHeight="14.4" x14ac:dyDescent="0.3"/>
  <cols>
    <col min="1" max="1" width="1.109375" customWidth="1"/>
    <col min="2" max="2" width="23.5546875" customWidth="1"/>
    <col min="3" max="3" width="31.44140625" customWidth="1"/>
    <col min="4" max="4" width="16" bestFit="1" customWidth="1"/>
    <col min="5" max="5" width="16.33203125" customWidth="1"/>
    <col min="6" max="6" width="14.88671875" customWidth="1"/>
    <col min="7" max="7" width="14.5546875" customWidth="1"/>
    <col min="8" max="8" width="14.6640625" customWidth="1"/>
    <col min="9" max="9" width="16.33203125" customWidth="1"/>
    <col min="10" max="10" width="3.44140625" customWidth="1"/>
    <col min="13" max="13" width="11" bestFit="1" customWidth="1"/>
  </cols>
  <sheetData>
    <row r="1" spans="2:16" ht="28.8" x14ac:dyDescent="0.55000000000000004">
      <c r="E1" s="90"/>
      <c r="F1" s="90"/>
      <c r="G1" s="90"/>
      <c r="H1" s="90"/>
      <c r="I1" s="91" t="s">
        <v>126</v>
      </c>
    </row>
    <row r="2" spans="2:16" ht="24" customHeight="1" x14ac:dyDescent="0.55000000000000004">
      <c r="C2" s="4"/>
      <c r="D2" s="130" t="s">
        <v>139</v>
      </c>
      <c r="F2" s="50"/>
      <c r="G2" s="50"/>
      <c r="H2" s="50"/>
      <c r="I2" s="112" t="s">
        <v>144</v>
      </c>
      <c r="K2" s="11"/>
      <c r="L2" s="11"/>
      <c r="M2" s="11"/>
      <c r="N2" s="11"/>
      <c r="O2" s="11"/>
    </row>
    <row r="3" spans="2:16" x14ac:dyDescent="0.3">
      <c r="B3" s="65"/>
      <c r="C3" s="48"/>
      <c r="D3" s="130" t="s">
        <v>140</v>
      </c>
      <c r="F3" s="67" t="s">
        <v>10</v>
      </c>
      <c r="G3" s="171"/>
      <c r="H3" s="171"/>
      <c r="I3" s="171"/>
      <c r="K3" s="69"/>
      <c r="L3" s="69"/>
      <c r="M3" s="13"/>
      <c r="N3" s="13"/>
      <c r="O3" s="13"/>
    </row>
    <row r="4" spans="2:16" x14ac:dyDescent="0.3">
      <c r="C4" s="4"/>
      <c r="D4" s="130" t="s">
        <v>141</v>
      </c>
      <c r="E4" s="4"/>
      <c r="F4" s="68" t="s">
        <v>51</v>
      </c>
      <c r="G4" s="172"/>
      <c r="H4" s="172"/>
      <c r="I4" s="172"/>
      <c r="K4" s="13"/>
      <c r="L4" s="13"/>
      <c r="M4" s="13"/>
      <c r="N4" s="13"/>
      <c r="O4" s="13"/>
    </row>
    <row r="5" spans="2:16" x14ac:dyDescent="0.3">
      <c r="B5" s="66"/>
      <c r="C5" s="66"/>
      <c r="D5" s="66"/>
      <c r="E5" s="66"/>
      <c r="F5" s="68" t="s">
        <v>52</v>
      </c>
      <c r="G5" s="172"/>
      <c r="H5" s="172"/>
      <c r="I5" s="172"/>
      <c r="K5" s="13"/>
      <c r="L5" s="13"/>
      <c r="M5" s="13"/>
      <c r="N5" s="13"/>
      <c r="O5" s="13"/>
    </row>
    <row r="6" spans="2:16" x14ac:dyDescent="0.3">
      <c r="B6" s="66"/>
      <c r="C6" s="66"/>
      <c r="D6" s="66"/>
      <c r="E6" s="66"/>
      <c r="F6" s="68" t="s">
        <v>159</v>
      </c>
      <c r="G6" s="129"/>
      <c r="H6" s="129"/>
      <c r="I6" s="129"/>
      <c r="K6" s="13"/>
      <c r="L6" s="13"/>
      <c r="M6" s="13"/>
      <c r="N6" s="13"/>
      <c r="O6" s="13"/>
    </row>
    <row r="7" spans="2:16" ht="14.4" customHeight="1" x14ac:dyDescent="0.3">
      <c r="B7" t="s">
        <v>105</v>
      </c>
      <c r="C7" s="11"/>
      <c r="D7" s="11"/>
      <c r="E7" s="66"/>
      <c r="F7" s="68" t="s">
        <v>58</v>
      </c>
      <c r="G7" s="172" t="s">
        <v>67</v>
      </c>
      <c r="H7" s="172"/>
      <c r="I7" s="172"/>
      <c r="K7" s="13"/>
      <c r="L7" s="13"/>
      <c r="M7" s="13"/>
      <c r="N7" s="13"/>
      <c r="O7" s="13"/>
    </row>
    <row r="8" spans="2:16" ht="15.6" x14ac:dyDescent="0.3">
      <c r="B8" s="45" t="s">
        <v>160</v>
      </c>
      <c r="C8" s="50"/>
      <c r="D8" s="50"/>
      <c r="E8" s="47"/>
      <c r="F8" s="47"/>
      <c r="H8" s="70"/>
      <c r="I8" s="71"/>
      <c r="L8" s="40"/>
      <c r="M8" s="40"/>
      <c r="N8" s="13"/>
      <c r="O8" s="15"/>
    </row>
    <row r="9" spans="2:16" ht="17.399999999999999" customHeight="1" x14ac:dyDescent="0.3">
      <c r="B9" s="188" t="s">
        <v>0</v>
      </c>
      <c r="C9" s="188" t="s">
        <v>72</v>
      </c>
      <c r="D9" s="188" t="s">
        <v>11</v>
      </c>
      <c r="E9" s="186" t="s">
        <v>136</v>
      </c>
      <c r="F9" s="188" t="s">
        <v>2</v>
      </c>
      <c r="G9" s="77" t="s">
        <v>77</v>
      </c>
      <c r="H9" s="188" t="s">
        <v>78</v>
      </c>
      <c r="I9" s="188" t="s">
        <v>147</v>
      </c>
      <c r="K9" s="25"/>
      <c r="L9" s="25"/>
      <c r="M9" s="25"/>
      <c r="N9" s="25"/>
      <c r="O9" s="25"/>
      <c r="P9" s="25"/>
    </row>
    <row r="10" spans="2:16" ht="41.4" x14ac:dyDescent="0.3">
      <c r="B10" s="189"/>
      <c r="C10" s="189"/>
      <c r="D10" s="189"/>
      <c r="E10" s="187"/>
      <c r="F10" s="189"/>
      <c r="G10" s="185" t="s">
        <v>161</v>
      </c>
      <c r="H10" s="189"/>
      <c r="I10" s="189"/>
      <c r="K10" s="25"/>
      <c r="L10" s="25"/>
      <c r="M10" s="25"/>
      <c r="N10" s="25"/>
      <c r="O10" s="25"/>
      <c r="P10" s="25"/>
    </row>
    <row r="11" spans="2:16" x14ac:dyDescent="0.3">
      <c r="B11" s="179"/>
      <c r="C11" s="180"/>
      <c r="D11" s="181" t="s">
        <v>76</v>
      </c>
      <c r="E11" s="182"/>
      <c r="F11" s="183">
        <f>IFERROR(INDEX('Data Tables'!$C$3:$J$7,MATCH(PaymentRequest!$G$7,'Data Tables'!$B$3:$B$7,0),MATCH(PaymentRequest!$C11,'Data Tables'!$C$2:$J$2,0))*(E11),0)</f>
        <v>0</v>
      </c>
      <c r="G11" s="183">
        <f>IFERROR(INDEX('Data Tables'!$C$11:$E$53,MATCH($C11&amp;$D$11,'Data Tables'!$F$11:$F$53,0),MATCH(G$9,'Data Tables'!$C$10:$E$10,0))*$F11,0)</f>
        <v>0</v>
      </c>
      <c r="H11" s="183">
        <f>IFERROR(INDEX('Data Tables'!$C$11:$E$53,MATCH($C11&amp;$D$11,'Data Tables'!$F$11:$F$53,0),MATCH(H$9,'Data Tables'!$C$10:$E$10,0))*$F11,0)</f>
        <v>0</v>
      </c>
      <c r="I11" s="184">
        <f>IFERROR(INDEX('Data Tables'!$C$11:$E$53,MATCH($C11&amp;$D$11,'Data Tables'!$F$11:$F$53,0),MATCH(I$9,'Data Tables'!$C$10:$E$10,0))*$F11,0)</f>
        <v>0</v>
      </c>
      <c r="J11" s="14"/>
      <c r="K11" s="106"/>
      <c r="L11" s="107"/>
      <c r="M11" s="34"/>
      <c r="N11" s="34"/>
      <c r="O11" s="110"/>
      <c r="P11" s="108"/>
    </row>
    <row r="12" spans="2:16" x14ac:dyDescent="0.3">
      <c r="B12" s="122"/>
      <c r="C12" s="123"/>
      <c r="D12" s="175"/>
      <c r="E12" s="124"/>
      <c r="F12" s="78">
        <f>IFERROR(INDEX('Data Tables'!$C$3:$J$7,MATCH(PaymentRequest!$G$7,'Data Tables'!$B$3:$B$7,0),MATCH(PaymentRequest!$C12,'Data Tables'!$C$2:$J$2,0))*(E12),0)</f>
        <v>0</v>
      </c>
      <c r="G12" s="78">
        <f>IFERROR(INDEX('Data Tables'!$C$11:$E$53,MATCH($C12&amp;$D$11,'Data Tables'!$F$11:$F$53,0),MATCH(G$9,'Data Tables'!$C$10:$E$10,0))*$F12,0)</f>
        <v>0</v>
      </c>
      <c r="H12" s="78">
        <f>IFERROR(INDEX('Data Tables'!$C$11:$E$53,MATCH($C12&amp;$D$11,'Data Tables'!$F$11:$F$53,0),MATCH(H$9,'Data Tables'!$C$10:$E$10,0))*$F12,0)</f>
        <v>0</v>
      </c>
      <c r="I12" s="80">
        <f>IFERROR(INDEX('Data Tables'!$C$11:$E$53,MATCH($C12&amp;$D$11,'Data Tables'!$F$11:$F$53,0),MATCH(I$9,'Data Tables'!$C$10:$E$10,0))*$F12,0)</f>
        <v>0</v>
      </c>
      <c r="J12" s="14"/>
      <c r="K12" s="106"/>
      <c r="L12" s="107"/>
      <c r="M12" s="34"/>
      <c r="N12" s="34"/>
      <c r="O12" s="110"/>
      <c r="P12" s="108"/>
    </row>
    <row r="13" spans="2:16" x14ac:dyDescent="0.3">
      <c r="B13" s="125"/>
      <c r="C13" s="123"/>
      <c r="D13" s="175"/>
      <c r="E13" s="124"/>
      <c r="F13" s="78">
        <f>IFERROR(INDEX('Data Tables'!$C$3:$J$7,MATCH(PaymentRequest!$G$7,'Data Tables'!$B$3:$B$7,0),MATCH(PaymentRequest!$C13,'Data Tables'!$C$2:$J$2,0))*(E13),0)</f>
        <v>0</v>
      </c>
      <c r="G13" s="78">
        <f>IFERROR(INDEX('Data Tables'!$C$11:$E$53,MATCH($C13&amp;$D$11,'Data Tables'!$F$11:$F$53,0),MATCH(G$9,'Data Tables'!$C$10:$E$10,0))*$F13,0)</f>
        <v>0</v>
      </c>
      <c r="H13" s="78">
        <f>IFERROR(INDEX('Data Tables'!$C$11:$E$53,MATCH($C13&amp;$D$11,'Data Tables'!$F$11:$F$53,0),MATCH(H$9,'Data Tables'!$C$10:$E$10,0))*$F13,0)</f>
        <v>0</v>
      </c>
      <c r="I13" s="80">
        <f>IFERROR(INDEX('Data Tables'!$C$11:$E$53,MATCH($C13&amp;$D$11,'Data Tables'!$F$11:$F$53,0),MATCH(I$9,'Data Tables'!$C$10:$E$10,0))*$F13,0)</f>
        <v>0</v>
      </c>
      <c r="J13" s="14"/>
      <c r="K13" s="106"/>
      <c r="L13" s="107"/>
      <c r="M13" s="34"/>
      <c r="N13" s="34"/>
      <c r="O13" s="110"/>
      <c r="P13" s="108"/>
    </row>
    <row r="14" spans="2:16" x14ac:dyDescent="0.3">
      <c r="B14" s="125"/>
      <c r="C14" s="123"/>
      <c r="D14" s="175"/>
      <c r="E14" s="124"/>
      <c r="F14" s="78">
        <f>IFERROR(INDEX('Data Tables'!$C$3:$J$7,MATCH(PaymentRequest!$G$7,'Data Tables'!$B$3:$B$7,0),MATCH(PaymentRequest!$C14,'Data Tables'!$C$2:$J$2,0))*(E14),0)</f>
        <v>0</v>
      </c>
      <c r="G14" s="78">
        <f>IFERROR(INDEX('Data Tables'!$C$11:$E$53,MATCH($C14&amp;$D$11,'Data Tables'!$F$11:$F$53,0),MATCH(G$9,'Data Tables'!$C$10:$E$10,0))*$F14,0)</f>
        <v>0</v>
      </c>
      <c r="H14" s="78">
        <f>IFERROR(INDEX('Data Tables'!$C$11:$E$53,MATCH($C14&amp;$D$11,'Data Tables'!$F$11:$F$53,0),MATCH(H$9,'Data Tables'!$C$10:$E$10,0))*$F14,0)</f>
        <v>0</v>
      </c>
      <c r="I14" s="80">
        <f>IFERROR(INDEX('Data Tables'!$C$11:$E$53,MATCH($C14&amp;$D$11,'Data Tables'!$F$11:$F$53,0),MATCH(I$9,'Data Tables'!$C$10:$E$10,0))*$F14,0)</f>
        <v>0</v>
      </c>
      <c r="J14" s="14"/>
      <c r="K14" s="106"/>
      <c r="L14" s="107"/>
      <c r="M14" s="34"/>
      <c r="N14" s="34"/>
      <c r="O14" s="110"/>
      <c r="P14" s="108"/>
    </row>
    <row r="15" spans="2:16" x14ac:dyDescent="0.3">
      <c r="B15" s="125"/>
      <c r="C15" s="123"/>
      <c r="D15" s="175"/>
      <c r="E15" s="124"/>
      <c r="F15" s="78">
        <f>IFERROR(INDEX('Data Tables'!$C$3:$J$7,MATCH(PaymentRequest!$G$7,'Data Tables'!$B$3:$B$7,0),MATCH(PaymentRequest!$C15,'Data Tables'!$C$2:$J$2,0))*(E15),0)</f>
        <v>0</v>
      </c>
      <c r="G15" s="78">
        <f>IFERROR(INDEX('Data Tables'!$C$11:$E$53,MATCH($C15&amp;$D$11,'Data Tables'!$F$11:$F$53,0),MATCH(G$9,'Data Tables'!$C$10:$E$10,0))*$F15,0)</f>
        <v>0</v>
      </c>
      <c r="H15" s="78">
        <f>IFERROR(INDEX('Data Tables'!$C$11:$E$53,MATCH($C15&amp;$D$11,'Data Tables'!$F$11:$F$53,0),MATCH(H$9,'Data Tables'!$C$10:$E$10,0))*$F15,0)</f>
        <v>0</v>
      </c>
      <c r="I15" s="80">
        <f>IFERROR(INDEX('Data Tables'!$C$11:$E$53,MATCH($C15&amp;$D$11,'Data Tables'!$F$11:$F$53,0),MATCH(I$9,'Data Tables'!$C$10:$E$10,0))*$F15,0)</f>
        <v>0</v>
      </c>
      <c r="J15" s="14"/>
      <c r="K15" s="106"/>
      <c r="L15" s="107"/>
      <c r="M15" s="34"/>
      <c r="N15" s="34"/>
      <c r="O15" s="110"/>
      <c r="P15" s="108"/>
    </row>
    <row r="16" spans="2:16" x14ac:dyDescent="0.3">
      <c r="B16" s="125"/>
      <c r="C16" s="123"/>
      <c r="D16" s="175"/>
      <c r="E16" s="124"/>
      <c r="F16" s="78">
        <f>IFERROR(INDEX('Data Tables'!$C$3:$J$7,MATCH(PaymentRequest!$G$7,'Data Tables'!$B$3:$B$7,0),MATCH(PaymentRequest!$C16,'Data Tables'!$C$2:$J$2,0))*(E16),0)</f>
        <v>0</v>
      </c>
      <c r="G16" s="78">
        <f>IFERROR(INDEX('Data Tables'!$C$11:$E$53,MATCH($C16&amp;$D$11,'Data Tables'!$F$11:$F$53,0),MATCH(G$9,'Data Tables'!$C$10:$E$10,0))*$F16,0)</f>
        <v>0</v>
      </c>
      <c r="H16" s="78">
        <f>IFERROR(INDEX('Data Tables'!$C$11:$E$53,MATCH($C16&amp;$D$11,'Data Tables'!$F$11:$F$53,0),MATCH(H$9,'Data Tables'!$C$10:$E$10,0))*$F16,0)</f>
        <v>0</v>
      </c>
      <c r="I16" s="80">
        <f>IFERROR(INDEX('Data Tables'!$C$11:$E$53,MATCH($C16&amp;$D$11,'Data Tables'!$F$11:$F$53,0),MATCH(I$9,'Data Tables'!$C$10:$E$10,0))*$F16,0)</f>
        <v>0</v>
      </c>
      <c r="J16" s="14"/>
      <c r="K16" s="106"/>
      <c r="L16" s="107"/>
      <c r="M16" s="34"/>
      <c r="N16" s="34"/>
      <c r="O16" s="110"/>
      <c r="P16" s="108"/>
    </row>
    <row r="17" spans="2:16" x14ac:dyDescent="0.3">
      <c r="B17" s="125"/>
      <c r="C17" s="123"/>
      <c r="D17" s="175"/>
      <c r="E17" s="124"/>
      <c r="F17" s="78">
        <f>IFERROR(INDEX('Data Tables'!$C$3:$J$7,MATCH(PaymentRequest!$G$7,'Data Tables'!$B$3:$B$7,0),MATCH(PaymentRequest!$C17,'Data Tables'!$C$2:$J$2,0))*(E17),0)</f>
        <v>0</v>
      </c>
      <c r="G17" s="78">
        <f>IFERROR(INDEX('Data Tables'!$C$11:$E$53,MATCH($C17&amp;$D$11,'Data Tables'!$F$11:$F$53,0),MATCH(G$9,'Data Tables'!$C$10:$E$10,0))*$F17,0)</f>
        <v>0</v>
      </c>
      <c r="H17" s="78">
        <f>IFERROR(INDEX('Data Tables'!$C$11:$E$53,MATCH($C17&amp;$D$11,'Data Tables'!$F$11:$F$53,0),MATCH(H$9,'Data Tables'!$C$10:$E$10,0))*$F17,0)</f>
        <v>0</v>
      </c>
      <c r="I17" s="80">
        <f>IFERROR(INDEX('Data Tables'!$C$11:$E$53,MATCH($C17&amp;$D$11,'Data Tables'!$F$11:$F$53,0),MATCH(I$9,'Data Tables'!$C$10:$E$10,0))*$F17,0)</f>
        <v>0</v>
      </c>
      <c r="J17" s="14"/>
      <c r="K17" s="106"/>
      <c r="L17" s="107"/>
      <c r="M17" s="34"/>
      <c r="N17" s="34"/>
      <c r="O17" s="110"/>
      <c r="P17" s="108"/>
    </row>
    <row r="18" spans="2:16" x14ac:dyDescent="0.3">
      <c r="B18" s="125"/>
      <c r="C18" s="123"/>
      <c r="D18" s="175"/>
      <c r="E18" s="124"/>
      <c r="F18" s="78">
        <f>IFERROR(INDEX('Data Tables'!$C$3:$J$7,MATCH(PaymentRequest!$G$7,'Data Tables'!$B$3:$B$7,0),MATCH(PaymentRequest!$C18,'Data Tables'!$C$2:$J$2,0))*(E18),0)</f>
        <v>0</v>
      </c>
      <c r="G18" s="78">
        <f>IFERROR(INDEX('Data Tables'!$C$11:$E$53,MATCH($C18&amp;$D$11,'Data Tables'!$F$11:$F$53,0),MATCH(G$9,'Data Tables'!$C$10:$E$10,0))*$F18,0)</f>
        <v>0</v>
      </c>
      <c r="H18" s="78">
        <f>IFERROR(INDEX('Data Tables'!$C$11:$E$53,MATCH($C18&amp;$D$11,'Data Tables'!$F$11:$F$53,0),MATCH(H$9,'Data Tables'!$C$10:$E$10,0))*$F18,0)</f>
        <v>0</v>
      </c>
      <c r="I18" s="80">
        <f>IFERROR(INDEX('Data Tables'!$C$11:$E$53,MATCH($C18&amp;$D$11,'Data Tables'!$F$11:$F$53,0),MATCH(I$9,'Data Tables'!$C$10:$E$10,0))*$F18,0)</f>
        <v>0</v>
      </c>
      <c r="J18" s="14"/>
      <c r="K18" s="106"/>
      <c r="L18" s="107"/>
      <c r="M18" s="34"/>
      <c r="N18" s="34"/>
      <c r="O18" s="110"/>
      <c r="P18" s="108"/>
    </row>
    <row r="19" spans="2:16" x14ac:dyDescent="0.3">
      <c r="B19" s="125"/>
      <c r="C19" s="123"/>
      <c r="D19" s="175"/>
      <c r="E19" s="124"/>
      <c r="F19" s="78">
        <f>IFERROR(INDEX('Data Tables'!$C$3:$J$7,MATCH(PaymentRequest!$G$7,'Data Tables'!$B$3:$B$7,0),MATCH(PaymentRequest!$C19,'Data Tables'!$C$2:$J$2,0))*(E19),0)</f>
        <v>0</v>
      </c>
      <c r="G19" s="78">
        <f>IFERROR(INDEX('Data Tables'!$C$11:$E$53,MATCH($C19&amp;$D$11,'Data Tables'!$F$11:$F$53,0),MATCH(G$9,'Data Tables'!$C$10:$E$10,0))*$F19,0)</f>
        <v>0</v>
      </c>
      <c r="H19" s="78">
        <f>IFERROR(INDEX('Data Tables'!$C$11:$E$53,MATCH($C19&amp;$D$11,'Data Tables'!$F$11:$F$53,0),MATCH(H$9,'Data Tables'!$C$10:$E$10,0))*$F19,0)</f>
        <v>0</v>
      </c>
      <c r="I19" s="80">
        <f>IFERROR(INDEX('Data Tables'!$C$11:$E$53,MATCH($C19&amp;$D$11,'Data Tables'!$F$11:$F$53,0),MATCH(I$9,'Data Tables'!$C$10:$E$10,0))*$F19,0)</f>
        <v>0</v>
      </c>
      <c r="J19" s="14"/>
      <c r="K19" s="106"/>
      <c r="L19" s="107"/>
      <c r="M19" s="34"/>
      <c r="N19" s="34"/>
      <c r="O19" s="110"/>
      <c r="P19" s="108"/>
    </row>
    <row r="20" spans="2:16" x14ac:dyDescent="0.3">
      <c r="B20" s="125"/>
      <c r="C20" s="123"/>
      <c r="D20" s="175"/>
      <c r="E20" s="124"/>
      <c r="F20" s="78">
        <f>IFERROR(INDEX('Data Tables'!$C$3:$J$7,MATCH(PaymentRequest!$G$7,'Data Tables'!$B$3:$B$7,0),MATCH(PaymentRequest!$C20,'Data Tables'!$C$2:$J$2,0))*(E20),0)</f>
        <v>0</v>
      </c>
      <c r="G20" s="78">
        <f>IFERROR(INDEX('Data Tables'!$C$11:$E$53,MATCH($C20&amp;$D$11,'Data Tables'!$F$11:$F$53,0),MATCH(G$9,'Data Tables'!$C$10:$E$10,0))*$F20,0)</f>
        <v>0</v>
      </c>
      <c r="H20" s="78">
        <f>IFERROR(INDEX('Data Tables'!$C$11:$E$53,MATCH($C20&amp;$D$11,'Data Tables'!$F$11:$F$53,0),MATCH(H$9,'Data Tables'!$C$10:$E$10,0))*$F20,0)</f>
        <v>0</v>
      </c>
      <c r="I20" s="80">
        <f>IFERROR(INDEX('Data Tables'!$C$11:$E$53,MATCH($C20&amp;$D$11,'Data Tables'!$F$11:$F$53,0),MATCH(I$9,'Data Tables'!$C$10:$E$10,0))*$F20,0)</f>
        <v>0</v>
      </c>
      <c r="J20" s="14"/>
      <c r="K20" s="106"/>
      <c r="L20" s="107"/>
      <c r="M20" s="34"/>
      <c r="N20" s="34"/>
      <c r="O20" s="110"/>
      <c r="P20" s="108"/>
    </row>
    <row r="21" spans="2:16" x14ac:dyDescent="0.3">
      <c r="B21" s="125"/>
      <c r="C21" s="123"/>
      <c r="D21" s="175"/>
      <c r="E21" s="124"/>
      <c r="F21" s="78">
        <f>IFERROR(INDEX('Data Tables'!$C$3:$J$7,MATCH(PaymentRequest!$G$7,'Data Tables'!$B$3:$B$7,0),MATCH(PaymentRequest!$C21,'Data Tables'!$C$2:$J$2,0))*(E21),0)</f>
        <v>0</v>
      </c>
      <c r="G21" s="78">
        <f>IFERROR(INDEX('Data Tables'!$C$11:$E$53,MATCH($C21&amp;$D$11,'Data Tables'!$F$11:$F$53,0),MATCH(G$9,'Data Tables'!$C$10:$E$10,0))*$F21,0)</f>
        <v>0</v>
      </c>
      <c r="H21" s="78">
        <f>IFERROR(INDEX('Data Tables'!$C$11:$E$53,MATCH($C21&amp;$D$11,'Data Tables'!$F$11:$F$53,0),MATCH(H$9,'Data Tables'!$C$10:$E$10,0))*$F21,0)</f>
        <v>0</v>
      </c>
      <c r="I21" s="80">
        <f>IFERROR(INDEX('Data Tables'!$C$11:$E$53,MATCH($C21&amp;$D$11,'Data Tables'!$F$11:$F$53,0),MATCH(I$9,'Data Tables'!$C$10:$E$10,0))*$F21,0)</f>
        <v>0</v>
      </c>
      <c r="J21" s="14"/>
      <c r="K21" s="106"/>
      <c r="L21" s="107"/>
      <c r="M21" s="34"/>
      <c r="N21" s="34"/>
      <c r="O21" s="110"/>
      <c r="P21" s="108"/>
    </row>
    <row r="22" spans="2:16" x14ac:dyDescent="0.3">
      <c r="B22" s="125"/>
      <c r="C22" s="123"/>
      <c r="D22" s="175"/>
      <c r="E22" s="124"/>
      <c r="F22" s="78">
        <f>IFERROR(INDEX('Data Tables'!$C$3:$J$7,MATCH(PaymentRequest!$G$7,'Data Tables'!$B$3:$B$7,0),MATCH(PaymentRequest!$C22,'Data Tables'!$C$2:$J$2,0))*(E22),0)</f>
        <v>0</v>
      </c>
      <c r="G22" s="78">
        <f>IFERROR(INDEX('Data Tables'!$C$11:$E$53,MATCH($C22&amp;$D$11,'Data Tables'!$F$11:$F$53,0),MATCH(G$9,'Data Tables'!$C$10:$E$10,0))*$F22,0)</f>
        <v>0</v>
      </c>
      <c r="H22" s="78">
        <f>IFERROR(INDEX('Data Tables'!$C$11:$E$53,MATCH($C22&amp;$D$11,'Data Tables'!$F$11:$F$53,0),MATCH(H$9,'Data Tables'!$C$10:$E$10,0))*$F22,0)</f>
        <v>0</v>
      </c>
      <c r="I22" s="80">
        <f>IFERROR(INDEX('Data Tables'!$C$11:$E$53,MATCH($C22&amp;$D$11,'Data Tables'!$F$11:$F$53,0),MATCH(I$9,'Data Tables'!$C$10:$E$10,0))*$F22,0)</f>
        <v>0</v>
      </c>
      <c r="J22" s="14"/>
      <c r="K22" s="106"/>
      <c r="L22" s="107"/>
      <c r="M22" s="34"/>
      <c r="N22" s="34"/>
      <c r="O22" s="110"/>
      <c r="P22" s="108"/>
    </row>
    <row r="23" spans="2:16" x14ac:dyDescent="0.3">
      <c r="B23" s="125"/>
      <c r="C23" s="123"/>
      <c r="D23" s="175"/>
      <c r="E23" s="124"/>
      <c r="F23" s="78">
        <f>IFERROR(INDEX('Data Tables'!$C$3:$J$7,MATCH(PaymentRequest!$G$7,'Data Tables'!$B$3:$B$7,0),MATCH(PaymentRequest!$C23,'Data Tables'!$C$2:$J$2,0))*(E23),0)</f>
        <v>0</v>
      </c>
      <c r="G23" s="78">
        <f>IFERROR(INDEX('Data Tables'!$C$11:$E$53,MATCH($C23&amp;$D$11,'Data Tables'!$F$11:$F$53,0),MATCH(G$9,'Data Tables'!$C$10:$E$10,0))*$F23,0)</f>
        <v>0</v>
      </c>
      <c r="H23" s="78">
        <f>IFERROR(INDEX('Data Tables'!$C$11:$E$53,MATCH($C23&amp;$D$11,'Data Tables'!$F$11:$F$53,0),MATCH(H$9,'Data Tables'!$C$10:$E$10,0))*$F23,0)</f>
        <v>0</v>
      </c>
      <c r="I23" s="80">
        <f>IFERROR(INDEX('Data Tables'!$C$11:$E$53,MATCH($C23&amp;$D$11,'Data Tables'!$F$11:$F$53,0),MATCH(I$9,'Data Tables'!$C$10:$E$10,0))*$F23,0)</f>
        <v>0</v>
      </c>
      <c r="J23" s="14"/>
      <c r="K23" s="106"/>
      <c r="L23" s="107"/>
      <c r="M23" s="34"/>
      <c r="N23" s="34"/>
      <c r="O23" s="110"/>
      <c r="P23" s="108"/>
    </row>
    <row r="24" spans="2:16" x14ac:dyDescent="0.3">
      <c r="B24" s="126"/>
      <c r="C24" s="127"/>
      <c r="D24" s="176"/>
      <c r="E24" s="128"/>
      <c r="F24" s="103">
        <f>IFERROR(INDEX('Data Tables'!$C$3:$J$7,MATCH(PaymentRequest!$G$7,'Data Tables'!$B$3:$B$7,0),MATCH(PaymentRequest!$C24,'Data Tables'!$C$2:$J$2,0))*(E24),0)</f>
        <v>0</v>
      </c>
      <c r="G24" s="103">
        <f>IFERROR(INDEX('Data Tables'!$C$11:$E$53,MATCH($C24&amp;$D$11,'Data Tables'!$F$11:$F$53,0),MATCH(G$9,'Data Tables'!$C$10:$E$10,0))*$F24,0)</f>
        <v>0</v>
      </c>
      <c r="H24" s="103">
        <f>IFERROR(INDEX('Data Tables'!$C$11:$E$53,MATCH($C24&amp;$D$11,'Data Tables'!$F$11:$F$53,0),MATCH(H$9,'Data Tables'!$C$10:$E$10,0))*$F24,0)</f>
        <v>0</v>
      </c>
      <c r="I24" s="120">
        <f>IFERROR(INDEX('Data Tables'!$C$11:$E$53,MATCH($C24&amp;$D$11,'Data Tables'!$F$11:$F$53,0),MATCH(I$9,'Data Tables'!$C$10:$E$10,0))*$F24,0)</f>
        <v>0</v>
      </c>
      <c r="J24" s="14"/>
      <c r="K24" s="106"/>
      <c r="L24" s="107"/>
      <c r="M24" s="34"/>
      <c r="N24" s="34"/>
      <c r="O24" s="110"/>
      <c r="P24" s="108"/>
    </row>
    <row r="25" spans="2:16" x14ac:dyDescent="0.3">
      <c r="B25" s="104"/>
      <c r="C25" s="3" t="s">
        <v>138</v>
      </c>
      <c r="D25" s="3"/>
      <c r="E25" s="3"/>
      <c r="F25" s="121">
        <f>SUM(F11:F24)</f>
        <v>0</v>
      </c>
      <c r="G25" s="121">
        <f t="shared" ref="G25:I25" si="0">SUM(G11:G24)</f>
        <v>0</v>
      </c>
      <c r="H25" s="121">
        <f t="shared" si="0"/>
        <v>0</v>
      </c>
      <c r="I25" s="121">
        <f t="shared" si="0"/>
        <v>0</v>
      </c>
    </row>
    <row r="26" spans="2:16" x14ac:dyDescent="0.3">
      <c r="B26" s="104"/>
      <c r="C26" s="104" t="s">
        <v>142</v>
      </c>
      <c r="D26" s="104"/>
      <c r="E26" s="104"/>
      <c r="F26" s="109">
        <f>'Data Tables'!I78</f>
        <v>0</v>
      </c>
      <c r="G26" s="109">
        <f>'Data Tables'!K78</f>
        <v>0</v>
      </c>
      <c r="H26" s="109">
        <f>'Data Tables'!L78</f>
        <v>0</v>
      </c>
      <c r="I26" s="109">
        <f>'Data Tables'!M78</f>
        <v>0</v>
      </c>
      <c r="L26" s="107"/>
      <c r="M26" s="34"/>
      <c r="N26" s="34"/>
      <c r="O26" s="111"/>
      <c r="P26" s="108"/>
    </row>
    <row r="27" spans="2:16" s="81" customFormat="1" ht="15.6" x14ac:dyDescent="0.3">
      <c r="B27" s="82" t="s">
        <v>85</v>
      </c>
      <c r="C27" s="83"/>
      <c r="D27" s="83"/>
      <c r="E27" s="84"/>
      <c r="F27" s="119">
        <f>SUM(F11:F24)+F26</f>
        <v>0</v>
      </c>
      <c r="G27" s="119">
        <f>SUM(G11:G24)+G26</f>
        <v>0</v>
      </c>
      <c r="H27" s="119">
        <f>SUM(H11:H24)+H26</f>
        <v>0</v>
      </c>
      <c r="I27" s="119">
        <f>SUM(I11:I24)+I26</f>
        <v>0</v>
      </c>
    </row>
    <row r="28" spans="2:16" s="81" customFormat="1" ht="15" customHeight="1" x14ac:dyDescent="0.3">
      <c r="B28" s="98"/>
      <c r="C28" s="96" t="s">
        <v>158</v>
      </c>
      <c r="D28" s="94"/>
      <c r="E28" s="95"/>
      <c r="G28" s="17"/>
      <c r="H28" s="17"/>
      <c r="I28" s="18"/>
    </row>
    <row r="29" spans="2:16" s="81" customFormat="1" ht="15" customHeight="1" x14ac:dyDescent="0.3">
      <c r="B29" s="99"/>
      <c r="C29" s="96" t="s">
        <v>123</v>
      </c>
      <c r="D29" s="94"/>
      <c r="E29" s="95"/>
      <c r="F29" s="4"/>
      <c r="G29"/>
      <c r="H29"/>
      <c r="I29" s="1"/>
    </row>
    <row r="30" spans="2:16" s="81" customFormat="1" ht="15" customHeight="1" x14ac:dyDescent="0.3">
      <c r="B30" s="97"/>
      <c r="C30" s="82" t="s">
        <v>124</v>
      </c>
      <c r="D30" s="83"/>
      <c r="E30" s="100"/>
      <c r="F30" s="101"/>
      <c r="G30" s="10"/>
      <c r="H30" s="10"/>
      <c r="I30" s="19"/>
    </row>
    <row r="31" spans="2:16" ht="20.399999999999999" customHeight="1" x14ac:dyDescent="0.3">
      <c r="B31" s="79"/>
      <c r="C31" s="102" t="s">
        <v>26</v>
      </c>
      <c r="D31" s="173"/>
      <c r="E31" s="174"/>
      <c r="F31" s="72"/>
      <c r="G31" s="115"/>
      <c r="H31" s="115"/>
      <c r="I31" s="116"/>
    </row>
    <row r="32" spans="2:16" x14ac:dyDescent="0.3">
      <c r="B32" s="79"/>
      <c r="D32" s="12" t="s">
        <v>114</v>
      </c>
      <c r="E32" s="12"/>
      <c r="F32" s="72"/>
      <c r="G32" s="115"/>
      <c r="H32" s="115"/>
      <c r="I32" s="116"/>
    </row>
    <row r="33" spans="2:9" x14ac:dyDescent="0.3">
      <c r="B33" s="74" t="s">
        <v>45</v>
      </c>
      <c r="C33" s="131"/>
      <c r="D33" s="75" t="s">
        <v>0</v>
      </c>
      <c r="E33" s="132"/>
      <c r="F33" s="73"/>
      <c r="G33" s="117"/>
      <c r="H33" s="117"/>
      <c r="I33" s="118"/>
    </row>
    <row r="34" spans="2:9" ht="9" customHeight="1" x14ac:dyDescent="0.3"/>
  </sheetData>
  <sheetProtection algorithmName="SHA-512" hashValue="t7XqTQpF/Wd3StWxs/fLOzftLUIYakHGh3wtQcRkapvzZVZoCtKeaP9UFHwi46hI+ZMgOwtkPTiK09fh7CC/TA==" saltValue="j9ee8+BND0IILjJMfWkOxA==" spinCount="100000" sheet="1" selectLockedCells="1"/>
  <protectedRanges>
    <protectedRange sqref="G7:I7" name="Type of Leave top of form"/>
    <protectedRange sqref="G5:I6" name="Relief Pastor Name"/>
    <protectedRange sqref="G4:I4" name="Resident Pastor Name"/>
    <protectedRange sqref="C11:C24" name="Type of Service"/>
    <protectedRange sqref="B14:B24" name="Date fo Service. row 4"/>
    <protectedRange sqref="B13" name="Date fo Service. row 3"/>
    <protectedRange sqref="B12" name="Date fo Service. Row 2"/>
    <protectedRange sqref="B11" name="Date fo Service"/>
    <protectedRange sqref="G3:I3" name="Name of Parish"/>
    <protectedRange sqref="E11" name="No. KM to and from Parish"/>
    <protectedRange sqref="E12:E13" name="No. KM to and from Parish. Row 2"/>
    <protectedRange sqref="E15:E24" name="No. KM to and from Parish. Row 4"/>
    <protectedRange sqref="D11:D14 D16:D24" name="Type of leave"/>
    <protectedRange sqref="J11" name="Number of items"/>
    <protectedRange sqref="J12" name="Number of items. Row 2"/>
    <protectedRange sqref="J13" name="Number of items. Row 3"/>
    <protectedRange sqref="J14:J24" name="Number of items. Row 4"/>
    <protectedRange sqref="D31:E31 C33 E33" name="Day time contact number"/>
  </protectedRanges>
  <mergeCells count="13">
    <mergeCell ref="C9:C10"/>
    <mergeCell ref="B9:B10"/>
    <mergeCell ref="F9:F10"/>
    <mergeCell ref="H9:H10"/>
    <mergeCell ref="I9:I10"/>
    <mergeCell ref="G3:I3"/>
    <mergeCell ref="G5:I5"/>
    <mergeCell ref="G7:I7"/>
    <mergeCell ref="D31:E31"/>
    <mergeCell ref="D11:D24"/>
    <mergeCell ref="G4:I4"/>
    <mergeCell ref="E9:E10"/>
    <mergeCell ref="D9:D10"/>
  </mergeCells>
  <dataValidations count="1">
    <dataValidation type="decimal" operator="greaterThan" allowBlank="1" showInputMessage="1" showErrorMessage="1" sqref="E11:E24" xr:uid="{71602774-80B0-43F0-A1C7-AEA15D69506B}">
      <formula1>0</formula1>
    </dataValidation>
  </dataValidations>
  <pageMargins left="0.25" right="0.25" top="0.75" bottom="0.75" header="0.3" footer="0.3"/>
  <pageSetup paperSize="9" scale="89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'Data Tables'!$B$3:$B$7</xm:f>
          </x14:formula1>
          <xm:sqref>G7:I7</xm:sqref>
        </x14:dataValidation>
        <x14:dataValidation type="list" allowBlank="1" showInputMessage="1" showErrorMessage="1" xr:uid="{00000000-0002-0000-0300-000002000000}">
          <x14:formula1>
            <xm:f>'Data Tables'!$M$3:$M$7</xm:f>
          </x14:formula1>
          <xm:sqref>D11:D24</xm:sqref>
        </x14:dataValidation>
        <x14:dataValidation type="list" allowBlank="1" showInputMessage="1" showErrorMessage="1" xr:uid="{00000000-0002-0000-0300-000003000000}">
          <x14:formula1>
            <xm:f>'Data Tables'!$C$2:$J$2</xm:f>
          </x14:formula1>
          <xm:sqref>C11:C24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8"/>
  <sheetViews>
    <sheetView workbookViewId="0">
      <selection activeCell="G8" sqref="G8"/>
    </sheetView>
  </sheetViews>
  <sheetFormatPr defaultRowHeight="14.4" x14ac:dyDescent="0.3"/>
  <cols>
    <col min="1" max="2" width="16.109375" bestFit="1" customWidth="1"/>
    <col min="3" max="3" width="12.44140625" bestFit="1" customWidth="1"/>
    <col min="4" max="4" width="11.109375" bestFit="1" customWidth="1"/>
    <col min="5" max="5" width="14.88671875" customWidth="1"/>
    <col min="6" max="6" width="13.6640625" customWidth="1"/>
    <col min="7" max="8" width="15" customWidth="1"/>
    <col min="9" max="9" width="14.6640625" customWidth="1"/>
    <col min="10" max="10" width="14.5546875" bestFit="1" customWidth="1"/>
    <col min="11" max="11" width="12.44140625" bestFit="1" customWidth="1"/>
    <col min="12" max="12" width="13.5546875" bestFit="1" customWidth="1"/>
    <col min="13" max="13" width="19.33203125" customWidth="1"/>
    <col min="14" max="14" width="16.109375" bestFit="1" customWidth="1"/>
    <col min="17" max="17" width="25.6640625" customWidth="1"/>
  </cols>
  <sheetData>
    <row r="1" spans="1:15" x14ac:dyDescent="0.3">
      <c r="C1" s="177" t="s">
        <v>72</v>
      </c>
      <c r="D1" s="178"/>
      <c r="E1" s="178"/>
      <c r="F1" s="178"/>
      <c r="G1" s="178"/>
      <c r="H1" s="178"/>
      <c r="I1" s="178"/>
      <c r="J1" s="178"/>
      <c r="K1" s="178"/>
    </row>
    <row r="2" spans="1:15" ht="49.5" customHeight="1" x14ac:dyDescent="0.3">
      <c r="B2" s="58" t="s">
        <v>66</v>
      </c>
      <c r="C2" s="61" t="s">
        <v>69</v>
      </c>
      <c r="D2" s="61" t="s">
        <v>70</v>
      </c>
      <c r="E2" s="62" t="s">
        <v>71</v>
      </c>
      <c r="F2" s="63" t="s">
        <v>81</v>
      </c>
      <c r="G2" s="63" t="s">
        <v>82</v>
      </c>
      <c r="H2" s="63" t="s">
        <v>83</v>
      </c>
      <c r="I2" s="63" t="s">
        <v>80</v>
      </c>
      <c r="J2" s="63" t="s">
        <v>135</v>
      </c>
      <c r="K2" s="63"/>
      <c r="M2" s="51" t="s">
        <v>11</v>
      </c>
      <c r="N2" s="51" t="s">
        <v>87</v>
      </c>
      <c r="O2" s="51"/>
    </row>
    <row r="3" spans="1:15" x14ac:dyDescent="0.3">
      <c r="B3" s="59" t="s">
        <v>67</v>
      </c>
      <c r="C3">
        <v>186</v>
      </c>
      <c r="D3">
        <v>74.5</v>
      </c>
      <c r="E3">
        <v>37.25</v>
      </c>
      <c r="F3">
        <v>0.85</v>
      </c>
      <c r="G3">
        <v>0.64</v>
      </c>
      <c r="H3">
        <v>0.45</v>
      </c>
      <c r="I3">
        <v>0.85</v>
      </c>
      <c r="J3">
        <v>1</v>
      </c>
      <c r="M3" s="55" t="s">
        <v>76</v>
      </c>
      <c r="N3" s="55" t="s">
        <v>122</v>
      </c>
      <c r="O3" s="55"/>
    </row>
    <row r="4" spans="1:15" x14ac:dyDescent="0.3">
      <c r="B4" s="59" t="s">
        <v>145</v>
      </c>
      <c r="C4">
        <v>186</v>
      </c>
      <c r="D4">
        <v>74.5</v>
      </c>
      <c r="E4">
        <v>37.25</v>
      </c>
      <c r="F4">
        <v>0.45</v>
      </c>
      <c r="G4">
        <v>0.45</v>
      </c>
      <c r="H4">
        <v>0.45</v>
      </c>
      <c r="I4">
        <v>0.45</v>
      </c>
      <c r="J4">
        <v>1</v>
      </c>
      <c r="M4" s="56" t="s">
        <v>146</v>
      </c>
      <c r="N4" s="55" t="s">
        <v>122</v>
      </c>
      <c r="O4" s="55"/>
    </row>
    <row r="5" spans="1:15" x14ac:dyDescent="0.3">
      <c r="B5" s="59" t="s">
        <v>148</v>
      </c>
      <c r="C5">
        <v>0</v>
      </c>
      <c r="D5">
        <v>0</v>
      </c>
      <c r="E5">
        <v>0</v>
      </c>
      <c r="F5">
        <v>0.45</v>
      </c>
      <c r="G5">
        <v>0.45</v>
      </c>
      <c r="H5">
        <v>0.45</v>
      </c>
      <c r="I5">
        <v>0.45</v>
      </c>
      <c r="J5">
        <v>1</v>
      </c>
      <c r="M5" s="56" t="s">
        <v>74</v>
      </c>
      <c r="N5" s="55" t="s">
        <v>122</v>
      </c>
      <c r="O5" s="55"/>
    </row>
    <row r="6" spans="1:15" x14ac:dyDescent="0.3">
      <c r="B6" s="59" t="s">
        <v>149</v>
      </c>
      <c r="C6">
        <v>0</v>
      </c>
      <c r="D6">
        <v>0</v>
      </c>
      <c r="E6">
        <v>0</v>
      </c>
      <c r="F6">
        <v>0.85</v>
      </c>
      <c r="G6">
        <v>0.64</v>
      </c>
      <c r="H6">
        <v>0.45</v>
      </c>
      <c r="I6">
        <v>0.85</v>
      </c>
      <c r="J6">
        <v>1</v>
      </c>
      <c r="M6" s="56" t="s">
        <v>75</v>
      </c>
      <c r="N6" s="55" t="s">
        <v>122</v>
      </c>
      <c r="O6" s="55"/>
    </row>
    <row r="7" spans="1:15" x14ac:dyDescent="0.3">
      <c r="B7" s="60" t="s">
        <v>68</v>
      </c>
      <c r="C7">
        <v>186</v>
      </c>
      <c r="D7">
        <v>74.5</v>
      </c>
      <c r="E7">
        <v>37.25</v>
      </c>
      <c r="F7">
        <v>0.85</v>
      </c>
      <c r="G7">
        <v>0.64</v>
      </c>
      <c r="H7">
        <v>0.45</v>
      </c>
      <c r="I7">
        <v>0.85</v>
      </c>
      <c r="J7">
        <v>1</v>
      </c>
      <c r="M7" s="56" t="s">
        <v>143</v>
      </c>
      <c r="N7" s="55" t="s">
        <v>122</v>
      </c>
      <c r="O7" s="55"/>
    </row>
    <row r="9" spans="1:15" x14ac:dyDescent="0.3">
      <c r="C9" s="177" t="s">
        <v>84</v>
      </c>
      <c r="D9" s="178"/>
      <c r="E9" s="178"/>
    </row>
    <row r="10" spans="1:15" ht="28.8" x14ac:dyDescent="0.3">
      <c r="A10" s="51" t="s">
        <v>72</v>
      </c>
      <c r="B10" s="51" t="s">
        <v>11</v>
      </c>
      <c r="C10" s="61" t="s">
        <v>77</v>
      </c>
      <c r="D10" s="61" t="s">
        <v>78</v>
      </c>
      <c r="E10" s="62" t="s">
        <v>147</v>
      </c>
      <c r="G10" s="105" t="s">
        <v>125</v>
      </c>
      <c r="H10" s="105"/>
    </row>
    <row r="11" spans="1:15" x14ac:dyDescent="0.3">
      <c r="A11" s="52" t="s">
        <v>69</v>
      </c>
      <c r="B11" s="55" t="s">
        <v>73</v>
      </c>
      <c r="C11">
        <v>0</v>
      </c>
      <c r="D11" s="49">
        <v>0</v>
      </c>
      <c r="E11" s="49">
        <v>1</v>
      </c>
      <c r="F11" s="64" t="str">
        <f>A11&amp;B11</f>
        <v>First ServiceSick leave</v>
      </c>
      <c r="G11">
        <v>1</v>
      </c>
      <c r="K11" s="76" t="s">
        <v>86</v>
      </c>
    </row>
    <row r="12" spans="1:15" x14ac:dyDescent="0.3">
      <c r="A12" s="53" t="s">
        <v>70</v>
      </c>
      <c r="B12" s="56" t="s">
        <v>73</v>
      </c>
      <c r="C12">
        <v>0</v>
      </c>
      <c r="D12" s="49">
        <v>0</v>
      </c>
      <c r="E12" s="49">
        <v>1</v>
      </c>
      <c r="F12" s="64" t="str">
        <f t="shared" ref="F12:F50" si="0">A12&amp;B12</f>
        <v>Second ServiceSick leave</v>
      </c>
      <c r="G12">
        <v>1</v>
      </c>
    </row>
    <row r="13" spans="1:15" x14ac:dyDescent="0.3">
      <c r="A13" s="53" t="s">
        <v>71</v>
      </c>
      <c r="B13" s="56" t="s">
        <v>73</v>
      </c>
      <c r="C13">
        <v>0</v>
      </c>
      <c r="D13" s="49">
        <v>0</v>
      </c>
      <c r="E13" s="49">
        <v>1</v>
      </c>
      <c r="F13" s="64" t="str">
        <f t="shared" si="0"/>
        <v>Hourly RateSick leave</v>
      </c>
      <c r="G13">
        <v>1</v>
      </c>
    </row>
    <row r="14" spans="1:15" ht="27.6" x14ac:dyDescent="0.3">
      <c r="A14" s="53" t="s">
        <v>81</v>
      </c>
      <c r="B14" s="56" t="s">
        <v>73</v>
      </c>
      <c r="C14">
        <v>0</v>
      </c>
      <c r="D14" s="49">
        <v>0</v>
      </c>
      <c r="E14" s="49">
        <v>1</v>
      </c>
      <c r="F14" s="64" t="str">
        <f t="shared" si="0"/>
        <v>Non-parish km (1-500km)Sick leave</v>
      </c>
      <c r="G14">
        <v>0</v>
      </c>
    </row>
    <row r="15" spans="1:15" ht="27.6" x14ac:dyDescent="0.3">
      <c r="A15" s="53" t="s">
        <v>82</v>
      </c>
      <c r="B15" s="56" t="s">
        <v>73</v>
      </c>
      <c r="C15">
        <v>0</v>
      </c>
      <c r="D15" s="49">
        <v>0</v>
      </c>
      <c r="E15" s="49">
        <v>1</v>
      </c>
      <c r="F15" s="64" t="str">
        <f t="shared" si="0"/>
        <v>Non-parish km (501km-1000km)Sick leave</v>
      </c>
      <c r="G15">
        <v>0</v>
      </c>
    </row>
    <row r="16" spans="1:15" ht="27.6" x14ac:dyDescent="0.3">
      <c r="A16" s="53" t="s">
        <v>83</v>
      </c>
      <c r="B16" s="56" t="s">
        <v>73</v>
      </c>
      <c r="C16">
        <v>0</v>
      </c>
      <c r="D16" s="49">
        <v>0</v>
      </c>
      <c r="E16" s="49">
        <v>1</v>
      </c>
      <c r="F16" s="64" t="str">
        <f t="shared" si="0"/>
        <v>Non-parish km (1001km-)Sick leave</v>
      </c>
      <c r="G16">
        <v>0</v>
      </c>
    </row>
    <row r="17" spans="1:7" ht="27.6" x14ac:dyDescent="0.3">
      <c r="A17" s="53" t="s">
        <v>80</v>
      </c>
      <c r="B17" s="56" t="s">
        <v>73</v>
      </c>
      <c r="C17">
        <v>0</v>
      </c>
      <c r="D17" s="49">
        <v>0</v>
      </c>
      <c r="E17" s="49">
        <v>1</v>
      </c>
      <c r="F17" s="64" t="str">
        <f>A17&amp;B17</f>
        <v>Parish km (1km-500km)Sick leave</v>
      </c>
      <c r="G17">
        <v>0</v>
      </c>
    </row>
    <row r="18" spans="1:7" x14ac:dyDescent="0.3">
      <c r="A18" s="53" t="s">
        <v>135</v>
      </c>
      <c r="B18" s="56" t="s">
        <v>73</v>
      </c>
      <c r="C18">
        <v>0</v>
      </c>
      <c r="D18" s="49">
        <v>0</v>
      </c>
      <c r="E18" s="49">
        <v>1</v>
      </c>
      <c r="F18" s="64" t="str">
        <f>A18&amp;B18</f>
        <v>TollsSick leave</v>
      </c>
      <c r="G18">
        <v>0</v>
      </c>
    </row>
    <row r="19" spans="1:7" x14ac:dyDescent="0.3">
      <c r="A19" s="53" t="s">
        <v>69</v>
      </c>
      <c r="B19" s="56" t="s">
        <v>74</v>
      </c>
      <c r="C19">
        <v>0</v>
      </c>
      <c r="D19" s="49">
        <v>1</v>
      </c>
      <c r="E19">
        <v>0</v>
      </c>
      <c r="F19" s="64" t="str">
        <f t="shared" si="0"/>
        <v>First ServiceRest &amp; Refreshment</v>
      </c>
      <c r="G19">
        <v>1</v>
      </c>
    </row>
    <row r="20" spans="1:7" x14ac:dyDescent="0.3">
      <c r="A20" s="53" t="s">
        <v>70</v>
      </c>
      <c r="B20" s="56" t="s">
        <v>74</v>
      </c>
      <c r="C20">
        <v>0</v>
      </c>
      <c r="D20" s="49">
        <v>1</v>
      </c>
      <c r="E20">
        <v>0</v>
      </c>
      <c r="F20" s="64" t="str">
        <f t="shared" si="0"/>
        <v>Second ServiceRest &amp; Refreshment</v>
      </c>
      <c r="G20">
        <v>1</v>
      </c>
    </row>
    <row r="21" spans="1:7" x14ac:dyDescent="0.3">
      <c r="A21" s="53" t="s">
        <v>71</v>
      </c>
      <c r="B21" s="56" t="s">
        <v>74</v>
      </c>
      <c r="C21">
        <v>0</v>
      </c>
      <c r="D21" s="49">
        <v>1</v>
      </c>
      <c r="E21">
        <v>0</v>
      </c>
      <c r="F21" s="64" t="str">
        <f t="shared" si="0"/>
        <v>Hourly RateRest &amp; Refreshment</v>
      </c>
      <c r="G21">
        <v>1</v>
      </c>
    </row>
    <row r="22" spans="1:7" ht="27.6" x14ac:dyDescent="0.3">
      <c r="A22" s="53" t="s">
        <v>81</v>
      </c>
      <c r="B22" s="56" t="s">
        <v>74</v>
      </c>
      <c r="C22">
        <v>0</v>
      </c>
      <c r="D22" s="49">
        <v>1</v>
      </c>
      <c r="E22">
        <v>0</v>
      </c>
      <c r="F22" s="64" t="str">
        <f t="shared" si="0"/>
        <v>Non-parish km (1-500km)Rest &amp; Refreshment</v>
      </c>
      <c r="G22">
        <v>0</v>
      </c>
    </row>
    <row r="23" spans="1:7" ht="27.6" x14ac:dyDescent="0.3">
      <c r="A23" s="53" t="s">
        <v>82</v>
      </c>
      <c r="B23" s="56" t="s">
        <v>74</v>
      </c>
      <c r="C23">
        <v>0</v>
      </c>
      <c r="D23" s="49">
        <v>1</v>
      </c>
      <c r="E23">
        <v>0</v>
      </c>
      <c r="F23" s="64" t="str">
        <f t="shared" si="0"/>
        <v>Non-parish km (501km-1000km)Rest &amp; Refreshment</v>
      </c>
      <c r="G23">
        <v>0</v>
      </c>
    </row>
    <row r="24" spans="1:7" ht="27.6" x14ac:dyDescent="0.3">
      <c r="A24" s="53" t="s">
        <v>83</v>
      </c>
      <c r="B24" s="56" t="s">
        <v>74</v>
      </c>
      <c r="C24">
        <v>0</v>
      </c>
      <c r="D24" s="49">
        <v>1</v>
      </c>
      <c r="E24">
        <v>0</v>
      </c>
      <c r="F24" s="64" t="str">
        <f t="shared" si="0"/>
        <v>Non-parish km (1001km-)Rest &amp; Refreshment</v>
      </c>
      <c r="G24">
        <v>0</v>
      </c>
    </row>
    <row r="25" spans="1:7" ht="27.6" x14ac:dyDescent="0.3">
      <c r="A25" s="53" t="s">
        <v>80</v>
      </c>
      <c r="B25" s="56" t="s">
        <v>74</v>
      </c>
      <c r="C25">
        <v>0</v>
      </c>
      <c r="D25" s="49">
        <f>1-E25</f>
        <v>0.61428571428571421</v>
      </c>
      <c r="E25" s="49">
        <f>0.27/0.7</f>
        <v>0.38571428571428579</v>
      </c>
      <c r="F25" s="64" t="str">
        <f>A25&amp;B25</f>
        <v>Parish km (1km-500km)Rest &amp; Refreshment</v>
      </c>
      <c r="G25">
        <v>0</v>
      </c>
    </row>
    <row r="26" spans="1:7" x14ac:dyDescent="0.3">
      <c r="A26" s="53" t="s">
        <v>135</v>
      </c>
      <c r="B26" s="56" t="s">
        <v>74</v>
      </c>
      <c r="C26">
        <v>0</v>
      </c>
      <c r="D26" s="49">
        <v>1</v>
      </c>
      <c r="E26">
        <v>0</v>
      </c>
      <c r="F26" s="64" t="str">
        <f>A26&amp;B26</f>
        <v>TollsRest &amp; Refreshment</v>
      </c>
      <c r="G26">
        <v>0</v>
      </c>
    </row>
    <row r="27" spans="1:7" x14ac:dyDescent="0.3">
      <c r="A27" s="53" t="s">
        <v>69</v>
      </c>
      <c r="B27" s="56" t="s">
        <v>75</v>
      </c>
      <c r="C27">
        <v>0</v>
      </c>
      <c r="D27">
        <v>0</v>
      </c>
      <c r="E27" s="49">
        <v>1</v>
      </c>
      <c r="F27" s="64" t="str">
        <f t="shared" si="0"/>
        <v>First ServiceAnnual Leave/other</v>
      </c>
      <c r="G27">
        <v>1</v>
      </c>
    </row>
    <row r="28" spans="1:7" x14ac:dyDescent="0.3">
      <c r="A28" s="53" t="s">
        <v>70</v>
      </c>
      <c r="B28" s="56" t="s">
        <v>75</v>
      </c>
      <c r="C28">
        <v>0</v>
      </c>
      <c r="D28">
        <v>0</v>
      </c>
      <c r="E28" s="49">
        <v>1</v>
      </c>
      <c r="F28" s="64" t="str">
        <f t="shared" si="0"/>
        <v>Second ServiceAnnual Leave/other</v>
      </c>
      <c r="G28">
        <v>1</v>
      </c>
    </row>
    <row r="29" spans="1:7" x14ac:dyDescent="0.3">
      <c r="A29" s="53" t="s">
        <v>71</v>
      </c>
      <c r="B29" s="56" t="s">
        <v>75</v>
      </c>
      <c r="C29">
        <v>0</v>
      </c>
      <c r="D29">
        <v>0</v>
      </c>
      <c r="E29" s="49">
        <v>1</v>
      </c>
      <c r="F29" s="64" t="str">
        <f t="shared" si="0"/>
        <v>Hourly RateAnnual Leave/other</v>
      </c>
      <c r="G29">
        <v>1</v>
      </c>
    </row>
    <row r="30" spans="1:7" ht="27.6" x14ac:dyDescent="0.3">
      <c r="A30" s="53" t="s">
        <v>81</v>
      </c>
      <c r="B30" s="56" t="s">
        <v>75</v>
      </c>
      <c r="C30">
        <v>0</v>
      </c>
      <c r="D30">
        <v>0</v>
      </c>
      <c r="E30" s="49">
        <v>1</v>
      </c>
      <c r="F30" s="64" t="str">
        <f t="shared" si="0"/>
        <v>Non-parish km (1-500km)Annual Leave/other</v>
      </c>
      <c r="G30">
        <v>0</v>
      </c>
    </row>
    <row r="31" spans="1:7" ht="27.6" x14ac:dyDescent="0.3">
      <c r="A31" s="53" t="s">
        <v>82</v>
      </c>
      <c r="B31" s="56" t="s">
        <v>75</v>
      </c>
      <c r="C31">
        <v>0</v>
      </c>
      <c r="D31">
        <v>0</v>
      </c>
      <c r="E31" s="49">
        <v>1</v>
      </c>
      <c r="F31" s="64" t="str">
        <f t="shared" si="0"/>
        <v>Non-parish km (501km-1000km)Annual Leave/other</v>
      </c>
      <c r="G31">
        <v>0</v>
      </c>
    </row>
    <row r="32" spans="1:7" ht="27.6" x14ac:dyDescent="0.3">
      <c r="A32" s="53" t="s">
        <v>83</v>
      </c>
      <c r="B32" s="56" t="s">
        <v>75</v>
      </c>
      <c r="C32">
        <v>0</v>
      </c>
      <c r="D32">
        <v>0</v>
      </c>
      <c r="E32" s="49">
        <v>1</v>
      </c>
      <c r="F32" s="64" t="str">
        <f t="shared" si="0"/>
        <v>Non-parish km (1001km-)Annual Leave/other</v>
      </c>
      <c r="G32">
        <v>0</v>
      </c>
    </row>
    <row r="33" spans="1:7" ht="27.6" x14ac:dyDescent="0.3">
      <c r="A33" s="53" t="s">
        <v>80</v>
      </c>
      <c r="B33" s="56" t="s">
        <v>75</v>
      </c>
      <c r="C33">
        <v>0</v>
      </c>
      <c r="D33">
        <v>0</v>
      </c>
      <c r="E33" s="49">
        <v>1</v>
      </c>
      <c r="F33" s="64" t="str">
        <f>A33&amp;B33</f>
        <v>Parish km (1km-500km)Annual Leave/other</v>
      </c>
      <c r="G33">
        <v>0</v>
      </c>
    </row>
    <row r="34" spans="1:7" x14ac:dyDescent="0.3">
      <c r="A34" s="53" t="s">
        <v>135</v>
      </c>
      <c r="B34" s="56" t="s">
        <v>75</v>
      </c>
      <c r="C34">
        <v>0</v>
      </c>
      <c r="D34" s="49">
        <v>0</v>
      </c>
      <c r="E34" s="49">
        <v>1</v>
      </c>
      <c r="F34" s="64" t="str">
        <f>A34&amp;B34</f>
        <v>TollsAnnual Leave/other</v>
      </c>
      <c r="G34">
        <v>0</v>
      </c>
    </row>
    <row r="35" spans="1:7" ht="27.6" x14ac:dyDescent="0.3">
      <c r="A35" s="53" t="s">
        <v>80</v>
      </c>
      <c r="B35" s="56" t="s">
        <v>146</v>
      </c>
      <c r="C35" s="49">
        <v>0</v>
      </c>
      <c r="D35">
        <v>0</v>
      </c>
      <c r="E35" s="49">
        <v>1</v>
      </c>
      <c r="F35" s="64" t="str">
        <f>A35&amp;B35</f>
        <v>Parish km (1km-500km)Vacant Not Calling</v>
      </c>
      <c r="G35">
        <v>0</v>
      </c>
    </row>
    <row r="36" spans="1:7" ht="27.6" x14ac:dyDescent="0.3">
      <c r="A36" s="54" t="s">
        <v>83</v>
      </c>
      <c r="B36" s="56" t="s">
        <v>146</v>
      </c>
      <c r="C36" s="49">
        <v>0</v>
      </c>
      <c r="D36">
        <v>0</v>
      </c>
      <c r="E36" s="49">
        <v>1</v>
      </c>
      <c r="F36" s="64" t="str">
        <f t="shared" ref="F36:F42" si="1">A36&amp;B36</f>
        <v>Non-parish km (1001km-)Vacant Not Calling</v>
      </c>
      <c r="G36">
        <v>0</v>
      </c>
    </row>
    <row r="37" spans="1:7" x14ac:dyDescent="0.3">
      <c r="A37" s="53" t="s">
        <v>135</v>
      </c>
      <c r="B37" s="56" t="s">
        <v>146</v>
      </c>
      <c r="C37" s="49">
        <v>0</v>
      </c>
      <c r="D37">
        <v>0</v>
      </c>
      <c r="E37" s="49">
        <v>1</v>
      </c>
      <c r="F37" s="64" t="str">
        <f t="shared" si="1"/>
        <v>TollsVacant Not Calling</v>
      </c>
      <c r="G37">
        <v>0</v>
      </c>
    </row>
    <row r="38" spans="1:7" x14ac:dyDescent="0.3">
      <c r="A38" s="53" t="s">
        <v>69</v>
      </c>
      <c r="B38" s="56" t="s">
        <v>146</v>
      </c>
      <c r="C38" s="49">
        <v>0</v>
      </c>
      <c r="D38">
        <v>0</v>
      </c>
      <c r="E38" s="49">
        <v>1</v>
      </c>
      <c r="F38" s="64" t="str">
        <f t="shared" si="1"/>
        <v>First ServiceVacant Not Calling</v>
      </c>
      <c r="G38">
        <v>1</v>
      </c>
    </row>
    <row r="39" spans="1:7" x14ac:dyDescent="0.3">
      <c r="A39" s="53" t="s">
        <v>70</v>
      </c>
      <c r="B39" s="56" t="s">
        <v>146</v>
      </c>
      <c r="C39" s="49">
        <v>0</v>
      </c>
      <c r="D39">
        <v>0</v>
      </c>
      <c r="E39" s="49">
        <v>1</v>
      </c>
      <c r="F39" s="64" t="str">
        <f t="shared" si="1"/>
        <v>Second ServiceVacant Not Calling</v>
      </c>
      <c r="G39">
        <v>1</v>
      </c>
    </row>
    <row r="40" spans="1:7" x14ac:dyDescent="0.3">
      <c r="A40" s="53" t="s">
        <v>71</v>
      </c>
      <c r="B40" s="56" t="s">
        <v>146</v>
      </c>
      <c r="C40" s="49">
        <v>0</v>
      </c>
      <c r="D40">
        <v>0</v>
      </c>
      <c r="E40" s="49">
        <v>1</v>
      </c>
      <c r="F40" s="64" t="str">
        <f t="shared" si="1"/>
        <v>Hourly RateVacant Not Calling</v>
      </c>
      <c r="G40">
        <v>1</v>
      </c>
    </row>
    <row r="41" spans="1:7" ht="27.6" x14ac:dyDescent="0.3">
      <c r="A41" s="53" t="s">
        <v>81</v>
      </c>
      <c r="B41" s="56" t="s">
        <v>146</v>
      </c>
      <c r="C41" s="49">
        <v>0</v>
      </c>
      <c r="D41">
        <v>0</v>
      </c>
      <c r="E41" s="49">
        <v>1</v>
      </c>
      <c r="F41" s="64" t="str">
        <f t="shared" si="1"/>
        <v>Non-parish km (1-500km)Vacant Not Calling</v>
      </c>
      <c r="G41">
        <v>0</v>
      </c>
    </row>
    <row r="42" spans="1:7" ht="27.6" x14ac:dyDescent="0.3">
      <c r="A42" s="53" t="s">
        <v>82</v>
      </c>
      <c r="B42" s="56" t="s">
        <v>146</v>
      </c>
      <c r="C42" s="49">
        <v>0</v>
      </c>
      <c r="D42">
        <v>0</v>
      </c>
      <c r="E42" s="49">
        <v>1</v>
      </c>
      <c r="F42" s="64" t="str">
        <f t="shared" si="1"/>
        <v>Non-parish km (501km-1000km)Vacant Not Calling</v>
      </c>
      <c r="G42">
        <v>0</v>
      </c>
    </row>
    <row r="43" spans="1:7" ht="27.6" x14ac:dyDescent="0.3">
      <c r="A43" s="53" t="s">
        <v>80</v>
      </c>
      <c r="B43" s="56" t="s">
        <v>76</v>
      </c>
      <c r="C43" s="49">
        <f>1-E43</f>
        <v>0.61428571428571421</v>
      </c>
      <c r="D43">
        <v>0</v>
      </c>
      <c r="E43" s="49">
        <f>0.27/0.7</f>
        <v>0.38571428571428579</v>
      </c>
      <c r="F43" s="64" t="str">
        <f>A43&amp;B43</f>
        <v>Parish km (1km-500km)Parish Vacancy</v>
      </c>
      <c r="G43">
        <v>0</v>
      </c>
    </row>
    <row r="44" spans="1:7" ht="27.6" x14ac:dyDescent="0.3">
      <c r="A44" s="54" t="s">
        <v>83</v>
      </c>
      <c r="B44" s="57" t="s">
        <v>76</v>
      </c>
      <c r="C44" s="49">
        <v>1</v>
      </c>
      <c r="D44">
        <v>0</v>
      </c>
      <c r="E44">
        <v>0</v>
      </c>
      <c r="F44" s="64" t="str">
        <f t="shared" ref="F44" si="2">A44&amp;B44</f>
        <v>Non-parish km (1001km-)Parish Vacancy</v>
      </c>
      <c r="G44">
        <v>0</v>
      </c>
    </row>
    <row r="45" spans="1:7" x14ac:dyDescent="0.3">
      <c r="A45" s="53" t="s">
        <v>135</v>
      </c>
      <c r="B45" s="56" t="s">
        <v>76</v>
      </c>
      <c r="C45" s="49">
        <v>1</v>
      </c>
      <c r="D45" s="49">
        <v>0</v>
      </c>
      <c r="E45" s="49">
        <v>0</v>
      </c>
      <c r="F45" s="64" t="str">
        <f>A45&amp;B45</f>
        <v>TollsParish Vacancy</v>
      </c>
      <c r="G45">
        <v>0</v>
      </c>
    </row>
    <row r="46" spans="1:7" x14ac:dyDescent="0.3">
      <c r="A46" s="53" t="s">
        <v>69</v>
      </c>
      <c r="B46" s="56" t="s">
        <v>76</v>
      </c>
      <c r="C46" s="49">
        <v>1</v>
      </c>
      <c r="D46">
        <v>0</v>
      </c>
      <c r="E46">
        <v>0</v>
      </c>
      <c r="F46" s="64" t="str">
        <f t="shared" si="0"/>
        <v>First ServiceParish Vacancy</v>
      </c>
      <c r="G46">
        <v>1</v>
      </c>
    </row>
    <row r="47" spans="1:7" x14ac:dyDescent="0.3">
      <c r="A47" s="53" t="s">
        <v>70</v>
      </c>
      <c r="B47" s="56" t="s">
        <v>76</v>
      </c>
      <c r="C47" s="49">
        <v>1</v>
      </c>
      <c r="D47">
        <v>0</v>
      </c>
      <c r="E47">
        <v>0</v>
      </c>
      <c r="F47" s="64" t="str">
        <f t="shared" si="0"/>
        <v>Second ServiceParish Vacancy</v>
      </c>
      <c r="G47">
        <v>1</v>
      </c>
    </row>
    <row r="48" spans="1:7" x14ac:dyDescent="0.3">
      <c r="A48" s="53" t="s">
        <v>71</v>
      </c>
      <c r="B48" s="56" t="s">
        <v>76</v>
      </c>
      <c r="C48" s="49">
        <v>1</v>
      </c>
      <c r="D48">
        <v>0</v>
      </c>
      <c r="E48">
        <v>0</v>
      </c>
      <c r="F48" s="64" t="str">
        <f t="shared" si="0"/>
        <v>Hourly RateParish Vacancy</v>
      </c>
      <c r="G48">
        <v>1</v>
      </c>
    </row>
    <row r="49" spans="1:13" ht="27.6" x14ac:dyDescent="0.3">
      <c r="A49" s="53" t="s">
        <v>81</v>
      </c>
      <c r="B49" s="56" t="s">
        <v>76</v>
      </c>
      <c r="C49" s="49">
        <v>1</v>
      </c>
      <c r="D49">
        <v>0</v>
      </c>
      <c r="E49">
        <v>0</v>
      </c>
      <c r="F49" s="64" t="str">
        <f t="shared" si="0"/>
        <v>Non-parish km (1-500km)Parish Vacancy</v>
      </c>
      <c r="G49">
        <v>0</v>
      </c>
    </row>
    <row r="50" spans="1:13" ht="27.6" x14ac:dyDescent="0.3">
      <c r="A50" s="53" t="s">
        <v>82</v>
      </c>
      <c r="B50" s="56" t="s">
        <v>76</v>
      </c>
      <c r="C50" s="49">
        <v>1</v>
      </c>
      <c r="D50">
        <v>0</v>
      </c>
      <c r="E50">
        <v>0</v>
      </c>
      <c r="F50" s="64" t="str">
        <f t="shared" si="0"/>
        <v>Non-parish km (501km-1000km)Parish Vacancy</v>
      </c>
      <c r="G50">
        <v>0</v>
      </c>
    </row>
    <row r="51" spans="1:13" x14ac:dyDescent="0.3">
      <c r="A51" s="54"/>
      <c r="B51" s="57"/>
      <c r="C51" s="49"/>
      <c r="F51" s="64"/>
    </row>
    <row r="52" spans="1:13" x14ac:dyDescent="0.3">
      <c r="A52" s="53"/>
      <c r="B52" s="56"/>
      <c r="C52" s="49"/>
      <c r="E52" s="49"/>
      <c r="F52" s="64"/>
    </row>
    <row r="53" spans="1:13" x14ac:dyDescent="0.3">
      <c r="A53" s="53"/>
      <c r="B53" s="56"/>
      <c r="D53" s="49"/>
      <c r="E53" s="49"/>
      <c r="F53" s="64"/>
    </row>
    <row r="54" spans="1:13" x14ac:dyDescent="0.3">
      <c r="C54" s="49"/>
    </row>
    <row r="57" spans="1:13" x14ac:dyDescent="0.3">
      <c r="A57" t="s">
        <v>127</v>
      </c>
      <c r="B57" s="113">
        <v>0.11</v>
      </c>
    </row>
    <row r="59" spans="1:13" x14ac:dyDescent="0.3">
      <c r="A59" t="s">
        <v>128</v>
      </c>
    </row>
    <row r="61" spans="1:13" x14ac:dyDescent="0.3">
      <c r="A61" t="s">
        <v>129</v>
      </c>
      <c r="B61" t="s">
        <v>2</v>
      </c>
      <c r="C61" t="s">
        <v>77</v>
      </c>
      <c r="D61" t="s">
        <v>78</v>
      </c>
      <c r="E61" t="s">
        <v>79</v>
      </c>
      <c r="G61" t="s">
        <v>130</v>
      </c>
      <c r="I61" t="s">
        <v>131</v>
      </c>
      <c r="K61" t="s">
        <v>132</v>
      </c>
      <c r="L61" t="s">
        <v>133</v>
      </c>
      <c r="M61" t="s">
        <v>134</v>
      </c>
    </row>
    <row r="62" spans="1:13" x14ac:dyDescent="0.3">
      <c r="A62">
        <f>PaymentRequest!C11</f>
        <v>0</v>
      </c>
      <c r="B62" s="114">
        <f>PaymentRequest!F11</f>
        <v>0</v>
      </c>
      <c r="C62" s="114">
        <f>PaymentRequest!G11</f>
        <v>0</v>
      </c>
      <c r="D62" s="114">
        <f>PaymentRequest!H11</f>
        <v>0</v>
      </c>
      <c r="E62" s="114">
        <f>PaymentRequest!I11</f>
        <v>0</v>
      </c>
      <c r="G62">
        <f t="shared" ref="G62:G75" si="3">IFERROR(VLOOKUP(A62,$A$11:$G$51,7,FALSE), 0)</f>
        <v>0</v>
      </c>
      <c r="I62" s="108">
        <f t="shared" ref="I62:I75" si="4">IFERROR(IF((G62=1),(B62*$B$57),0),0)</f>
        <v>0</v>
      </c>
      <c r="J62" s="108"/>
      <c r="K62" s="108">
        <f t="shared" ref="K62:K75" si="5">IFERROR(IF((G62=1),(C62*$B$57),0),0)</f>
        <v>0</v>
      </c>
      <c r="L62" s="108">
        <f t="shared" ref="L62:L75" si="6">IFERROR(IF((G62=1),(D62*$B$57),0),0)</f>
        <v>0</v>
      </c>
      <c r="M62" s="108">
        <f t="shared" ref="M62:M75" si="7">IFERROR(IF((G62=1),(E62*$B$57),0),0)</f>
        <v>0</v>
      </c>
    </row>
    <row r="63" spans="1:13" x14ac:dyDescent="0.3">
      <c r="A63">
        <f>PaymentRequest!C12</f>
        <v>0</v>
      </c>
      <c r="B63" s="114">
        <f>PaymentRequest!F12</f>
        <v>0</v>
      </c>
      <c r="C63" s="114">
        <f>PaymentRequest!G12</f>
        <v>0</v>
      </c>
      <c r="D63" s="114">
        <f>PaymentRequest!H12</f>
        <v>0</v>
      </c>
      <c r="E63" s="114">
        <f>PaymentRequest!I12</f>
        <v>0</v>
      </c>
      <c r="G63">
        <f t="shared" si="3"/>
        <v>0</v>
      </c>
      <c r="I63" s="108">
        <f t="shared" si="4"/>
        <v>0</v>
      </c>
      <c r="J63" s="108"/>
      <c r="K63" s="108">
        <f t="shared" si="5"/>
        <v>0</v>
      </c>
      <c r="L63" s="108">
        <f t="shared" si="6"/>
        <v>0</v>
      </c>
      <c r="M63" s="108">
        <f t="shared" si="7"/>
        <v>0</v>
      </c>
    </row>
    <row r="64" spans="1:13" x14ac:dyDescent="0.3">
      <c r="A64">
        <f>PaymentRequest!C13</f>
        <v>0</v>
      </c>
      <c r="B64" s="114">
        <f>PaymentRequest!F13</f>
        <v>0</v>
      </c>
      <c r="C64" s="114">
        <f>PaymentRequest!G13</f>
        <v>0</v>
      </c>
      <c r="D64" s="114">
        <f>PaymentRequest!H13</f>
        <v>0</v>
      </c>
      <c r="E64" s="114">
        <f>PaymentRequest!I13</f>
        <v>0</v>
      </c>
      <c r="G64">
        <f t="shared" si="3"/>
        <v>0</v>
      </c>
      <c r="I64" s="108">
        <f t="shared" si="4"/>
        <v>0</v>
      </c>
      <c r="J64" s="108"/>
      <c r="K64" s="108">
        <f t="shared" si="5"/>
        <v>0</v>
      </c>
      <c r="L64" s="108">
        <f t="shared" si="6"/>
        <v>0</v>
      </c>
      <c r="M64" s="108">
        <f t="shared" si="7"/>
        <v>0</v>
      </c>
    </row>
    <row r="65" spans="1:13" x14ac:dyDescent="0.3">
      <c r="A65">
        <f>PaymentRequest!C14</f>
        <v>0</v>
      </c>
      <c r="B65" s="114">
        <f>PaymentRequest!F14</f>
        <v>0</v>
      </c>
      <c r="C65" s="114">
        <f>PaymentRequest!G14</f>
        <v>0</v>
      </c>
      <c r="D65" s="114">
        <f>PaymentRequest!H14</f>
        <v>0</v>
      </c>
      <c r="E65" s="114">
        <f>PaymentRequest!I14</f>
        <v>0</v>
      </c>
      <c r="G65">
        <f t="shared" si="3"/>
        <v>0</v>
      </c>
      <c r="I65" s="108">
        <f t="shared" si="4"/>
        <v>0</v>
      </c>
      <c r="J65" s="108"/>
      <c r="K65" s="108">
        <f t="shared" si="5"/>
        <v>0</v>
      </c>
      <c r="L65" s="108">
        <f t="shared" si="6"/>
        <v>0</v>
      </c>
      <c r="M65" s="108">
        <f t="shared" si="7"/>
        <v>0</v>
      </c>
    </row>
    <row r="66" spans="1:13" x14ac:dyDescent="0.3">
      <c r="A66">
        <f>PaymentRequest!C15</f>
        <v>0</v>
      </c>
      <c r="B66" s="114">
        <f>PaymentRequest!F15</f>
        <v>0</v>
      </c>
      <c r="C66" s="114">
        <f>PaymentRequest!G15</f>
        <v>0</v>
      </c>
      <c r="D66" s="114">
        <f>PaymentRequest!H15</f>
        <v>0</v>
      </c>
      <c r="E66" s="114">
        <f>PaymentRequest!I15</f>
        <v>0</v>
      </c>
      <c r="G66">
        <f t="shared" si="3"/>
        <v>0</v>
      </c>
      <c r="I66" s="108">
        <f t="shared" si="4"/>
        <v>0</v>
      </c>
      <c r="J66" s="108"/>
      <c r="K66" s="108">
        <f t="shared" si="5"/>
        <v>0</v>
      </c>
      <c r="L66" s="108">
        <f t="shared" si="6"/>
        <v>0</v>
      </c>
      <c r="M66" s="108">
        <f t="shared" si="7"/>
        <v>0</v>
      </c>
    </row>
    <row r="67" spans="1:13" x14ac:dyDescent="0.3">
      <c r="A67">
        <f>PaymentRequest!C16</f>
        <v>0</v>
      </c>
      <c r="B67" s="114">
        <f>PaymentRequest!F16</f>
        <v>0</v>
      </c>
      <c r="C67" s="114">
        <f>PaymentRequest!G16</f>
        <v>0</v>
      </c>
      <c r="D67" s="114">
        <f>PaymentRequest!H16</f>
        <v>0</v>
      </c>
      <c r="E67" s="114">
        <f>PaymentRequest!I16</f>
        <v>0</v>
      </c>
      <c r="G67">
        <f t="shared" si="3"/>
        <v>0</v>
      </c>
      <c r="I67" s="108">
        <f t="shared" si="4"/>
        <v>0</v>
      </c>
      <c r="J67" s="108"/>
      <c r="K67" s="108">
        <f t="shared" si="5"/>
        <v>0</v>
      </c>
      <c r="L67" s="108">
        <f t="shared" si="6"/>
        <v>0</v>
      </c>
      <c r="M67" s="108">
        <f t="shared" si="7"/>
        <v>0</v>
      </c>
    </row>
    <row r="68" spans="1:13" x14ac:dyDescent="0.3">
      <c r="A68">
        <f>PaymentRequest!C17</f>
        <v>0</v>
      </c>
      <c r="B68" s="114">
        <f>PaymentRequest!F17</f>
        <v>0</v>
      </c>
      <c r="C68" s="114">
        <f>PaymentRequest!G17</f>
        <v>0</v>
      </c>
      <c r="D68" s="114">
        <f>PaymentRequest!H17</f>
        <v>0</v>
      </c>
      <c r="E68" s="114">
        <f>PaymentRequest!I17</f>
        <v>0</v>
      </c>
      <c r="G68">
        <f t="shared" si="3"/>
        <v>0</v>
      </c>
      <c r="I68" s="108">
        <f t="shared" si="4"/>
        <v>0</v>
      </c>
      <c r="J68" s="108"/>
      <c r="K68" s="108">
        <f t="shared" si="5"/>
        <v>0</v>
      </c>
      <c r="L68" s="108">
        <f t="shared" si="6"/>
        <v>0</v>
      </c>
      <c r="M68" s="108">
        <f t="shared" si="7"/>
        <v>0</v>
      </c>
    </row>
    <row r="69" spans="1:13" x14ac:dyDescent="0.3">
      <c r="A69">
        <f>PaymentRequest!C18</f>
        <v>0</v>
      </c>
      <c r="B69" s="114">
        <f>PaymentRequest!F18</f>
        <v>0</v>
      </c>
      <c r="C69" s="114">
        <f>PaymentRequest!G18</f>
        <v>0</v>
      </c>
      <c r="D69" s="114">
        <f>PaymentRequest!H18</f>
        <v>0</v>
      </c>
      <c r="E69" s="114">
        <f>PaymentRequest!I18</f>
        <v>0</v>
      </c>
      <c r="G69">
        <f t="shared" si="3"/>
        <v>0</v>
      </c>
      <c r="I69" s="108">
        <f t="shared" si="4"/>
        <v>0</v>
      </c>
      <c r="J69" s="108"/>
      <c r="K69" s="108">
        <f t="shared" si="5"/>
        <v>0</v>
      </c>
      <c r="L69" s="108">
        <f t="shared" si="6"/>
        <v>0</v>
      </c>
      <c r="M69" s="108">
        <f t="shared" si="7"/>
        <v>0</v>
      </c>
    </row>
    <row r="70" spans="1:13" x14ac:dyDescent="0.3">
      <c r="A70">
        <f>PaymentRequest!C19</f>
        <v>0</v>
      </c>
      <c r="B70" s="114">
        <f>PaymentRequest!F19</f>
        <v>0</v>
      </c>
      <c r="C70" s="114">
        <f>PaymentRequest!G19</f>
        <v>0</v>
      </c>
      <c r="D70" s="114">
        <f>PaymentRequest!H19</f>
        <v>0</v>
      </c>
      <c r="E70" s="114">
        <f>PaymentRequest!I19</f>
        <v>0</v>
      </c>
      <c r="G70">
        <f t="shared" si="3"/>
        <v>0</v>
      </c>
      <c r="I70" s="108">
        <f t="shared" si="4"/>
        <v>0</v>
      </c>
      <c r="J70" s="108"/>
      <c r="K70" s="108">
        <f t="shared" si="5"/>
        <v>0</v>
      </c>
      <c r="L70" s="108">
        <f t="shared" si="6"/>
        <v>0</v>
      </c>
      <c r="M70" s="108">
        <f t="shared" si="7"/>
        <v>0</v>
      </c>
    </row>
    <row r="71" spans="1:13" x14ac:dyDescent="0.3">
      <c r="A71">
        <f>PaymentRequest!C20</f>
        <v>0</v>
      </c>
      <c r="B71" s="114">
        <f>PaymentRequest!F20</f>
        <v>0</v>
      </c>
      <c r="C71" s="114">
        <f>PaymentRequest!G20</f>
        <v>0</v>
      </c>
      <c r="D71" s="114">
        <f>PaymentRequest!H20</f>
        <v>0</v>
      </c>
      <c r="E71" s="114">
        <f>PaymentRequest!I20</f>
        <v>0</v>
      </c>
      <c r="G71">
        <f t="shared" si="3"/>
        <v>0</v>
      </c>
      <c r="I71" s="108">
        <f t="shared" si="4"/>
        <v>0</v>
      </c>
      <c r="J71" s="108"/>
      <c r="K71" s="108">
        <f t="shared" si="5"/>
        <v>0</v>
      </c>
      <c r="L71" s="108">
        <f t="shared" si="6"/>
        <v>0</v>
      </c>
      <c r="M71" s="108">
        <f t="shared" si="7"/>
        <v>0</v>
      </c>
    </row>
    <row r="72" spans="1:13" x14ac:dyDescent="0.3">
      <c r="A72">
        <f>PaymentRequest!C21</f>
        <v>0</v>
      </c>
      <c r="B72" s="114">
        <f>PaymentRequest!F21</f>
        <v>0</v>
      </c>
      <c r="C72" s="114">
        <f>PaymentRequest!G21</f>
        <v>0</v>
      </c>
      <c r="D72" s="114">
        <f>PaymentRequest!H21</f>
        <v>0</v>
      </c>
      <c r="E72" s="114">
        <f>PaymentRequest!I21</f>
        <v>0</v>
      </c>
      <c r="G72">
        <f t="shared" si="3"/>
        <v>0</v>
      </c>
      <c r="I72" s="108">
        <f t="shared" si="4"/>
        <v>0</v>
      </c>
      <c r="J72" s="108"/>
      <c r="K72" s="108">
        <f t="shared" si="5"/>
        <v>0</v>
      </c>
      <c r="L72" s="108">
        <f t="shared" si="6"/>
        <v>0</v>
      </c>
      <c r="M72" s="108">
        <f t="shared" si="7"/>
        <v>0</v>
      </c>
    </row>
    <row r="73" spans="1:13" x14ac:dyDescent="0.3">
      <c r="A73">
        <f>PaymentRequest!C22</f>
        <v>0</v>
      </c>
      <c r="B73" s="114">
        <f>PaymentRequest!F22</f>
        <v>0</v>
      </c>
      <c r="C73" s="114">
        <f>PaymentRequest!G22</f>
        <v>0</v>
      </c>
      <c r="D73" s="114">
        <f>PaymentRequest!H22</f>
        <v>0</v>
      </c>
      <c r="E73" s="114">
        <f>PaymentRequest!I22</f>
        <v>0</v>
      </c>
      <c r="G73">
        <f t="shared" si="3"/>
        <v>0</v>
      </c>
      <c r="I73" s="108">
        <f t="shared" si="4"/>
        <v>0</v>
      </c>
      <c r="J73" s="108"/>
      <c r="K73" s="108">
        <f t="shared" si="5"/>
        <v>0</v>
      </c>
      <c r="L73" s="108">
        <f t="shared" si="6"/>
        <v>0</v>
      </c>
      <c r="M73" s="108">
        <f t="shared" si="7"/>
        <v>0</v>
      </c>
    </row>
    <row r="74" spans="1:13" x14ac:dyDescent="0.3">
      <c r="A74">
        <f>PaymentRequest!C23</f>
        <v>0</v>
      </c>
      <c r="B74" s="114">
        <f>PaymentRequest!F23</f>
        <v>0</v>
      </c>
      <c r="C74" s="114">
        <f>PaymentRequest!G23</f>
        <v>0</v>
      </c>
      <c r="D74" s="114">
        <f>PaymentRequest!H23</f>
        <v>0</v>
      </c>
      <c r="E74" s="114">
        <f>PaymentRequest!I23</f>
        <v>0</v>
      </c>
      <c r="G74">
        <f t="shared" si="3"/>
        <v>0</v>
      </c>
      <c r="I74" s="108">
        <f t="shared" si="4"/>
        <v>0</v>
      </c>
      <c r="J74" s="108"/>
      <c r="K74" s="108">
        <f t="shared" si="5"/>
        <v>0</v>
      </c>
      <c r="L74" s="108">
        <f t="shared" si="6"/>
        <v>0</v>
      </c>
      <c r="M74" s="108">
        <f t="shared" si="7"/>
        <v>0</v>
      </c>
    </row>
    <row r="75" spans="1:13" x14ac:dyDescent="0.3">
      <c r="A75">
        <f>PaymentRequest!C24</f>
        <v>0</v>
      </c>
      <c r="B75" s="114">
        <f>PaymentRequest!F24</f>
        <v>0</v>
      </c>
      <c r="C75" s="114">
        <f>PaymentRequest!G24</f>
        <v>0</v>
      </c>
      <c r="D75" s="114">
        <f>PaymentRequest!H24</f>
        <v>0</v>
      </c>
      <c r="E75" s="114">
        <f>PaymentRequest!I24</f>
        <v>0</v>
      </c>
      <c r="G75">
        <f t="shared" si="3"/>
        <v>0</v>
      </c>
      <c r="I75" s="108">
        <f t="shared" si="4"/>
        <v>0</v>
      </c>
      <c r="J75" s="108"/>
      <c r="K75" s="108">
        <f t="shared" si="5"/>
        <v>0</v>
      </c>
      <c r="L75" s="108">
        <f t="shared" si="6"/>
        <v>0</v>
      </c>
      <c r="M75" s="108">
        <f t="shared" si="7"/>
        <v>0</v>
      </c>
    </row>
    <row r="76" spans="1:13" x14ac:dyDescent="0.3">
      <c r="B76" s="114"/>
      <c r="C76" s="114"/>
      <c r="D76" s="114"/>
      <c r="E76" s="114"/>
      <c r="I76" s="108"/>
      <c r="J76" s="108"/>
      <c r="K76" s="108"/>
      <c r="L76" s="108"/>
      <c r="M76" s="108"/>
    </row>
    <row r="78" spans="1:13" x14ac:dyDescent="0.3">
      <c r="F78" t="s">
        <v>131</v>
      </c>
      <c r="I78" s="114">
        <f>SUM(I62:I76)</f>
        <v>0</v>
      </c>
      <c r="J78" s="114"/>
      <c r="K78" s="114">
        <f t="shared" ref="K78:M78" si="8">SUM(K62:K76)</f>
        <v>0</v>
      </c>
      <c r="L78" s="114">
        <f t="shared" si="8"/>
        <v>0</v>
      </c>
      <c r="M78" s="114">
        <f t="shared" si="8"/>
        <v>0</v>
      </c>
    </row>
  </sheetData>
  <sheetProtection algorithmName="SHA-512" hashValue="fVcZGrIIbi7SaExSL+gyWlsz6Sj5tgxcPGfr0VV5DxLrKEH3fz94JR6xvae9mgcMEQcvGmrgLdCN3fDFBZOg+A==" saltValue="9u1MNVsdSD1/PHrvyLgyKA==" spinCount="100000" sheet="1" selectLockedCells="1"/>
  <mergeCells count="2">
    <mergeCell ref="C9:E9"/>
    <mergeCell ref="C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Form Instructions</vt:lpstr>
      <vt:lpstr>PaymentRequest</vt:lpstr>
      <vt:lpstr>Data Tables</vt:lpstr>
      <vt:lpstr>PaymentRequest!Print_Area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Arnold</dc:creator>
  <cp:lastModifiedBy>Lisa Donaldson</cp:lastModifiedBy>
  <cp:lastPrinted>2024-01-01T11:45:26Z</cp:lastPrinted>
  <dcterms:created xsi:type="dcterms:W3CDTF">2014-10-24T03:01:01Z</dcterms:created>
  <dcterms:modified xsi:type="dcterms:W3CDTF">2024-01-01T23:16:05Z</dcterms:modified>
</cp:coreProperties>
</file>