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LL-FILE\Shared-Data\Loans\Loans Project\Loan Application Forms\"/>
    </mc:Choice>
  </mc:AlternateContent>
  <bookViews>
    <workbookView xWindow="0" yWindow="90" windowWidth="28755" windowHeight="12585"/>
  </bookViews>
  <sheets>
    <sheet name="Loan Applic New" sheetId="8" r:id="rId1"/>
    <sheet name="Credit Submission" sheetId="9" state="hidden" r:id="rId2"/>
    <sheet name="Financial Info" sheetId="2" r:id="rId3"/>
    <sheet name="Security Info" sheetId="7" r:id="rId4"/>
    <sheet name="Summary" sheetId="10" state="hidden" r:id="rId5"/>
    <sheet name="Benchmarks" sheetId="3" state="hidden" r:id="rId6"/>
    <sheet name="Benchmarks1" sheetId="4" state="hidden" r:id="rId7"/>
    <sheet name="Benchmarks2" sheetId="5" state="hidden" r:id="rId8"/>
  </sheets>
  <definedNames>
    <definedName name="Debt">Benchmarks!$A$28:$C$31</definedName>
    <definedName name="Income">Benchmarks!$A$2:$AK$7</definedName>
    <definedName name="Income1">Benchmarks1!$A$2:$AK$7</definedName>
    <definedName name="Income2">Benchmarks2!$A$2:$AK$7</definedName>
    <definedName name="Operating">Benchmarks!$A$9:$AK$14</definedName>
    <definedName name="Operating1">Benchmarks1!$A$9:$AK$14</definedName>
    <definedName name="Operating2">Benchmarks2!$A$9:$AK$14</definedName>
    <definedName name="Other">Benchmarks!$A$16:$AK$24</definedName>
    <definedName name="_xlnm.Print_Area" localSheetId="1">'Credit Submission'!$A$1:$J$65</definedName>
    <definedName name="_xlnm.Print_Area" localSheetId="0">'Loan Applic New'!$A$1:$O$311</definedName>
    <definedName name="_xlnm.Print_Area" localSheetId="3">'Security Info'!$A$1:$I$32</definedName>
    <definedName name="_xlnm.Print_Area" localSheetId="4">Summary!$A$1:$J$33</definedName>
  </definedNames>
  <calcPr calcId="162913"/>
</workbook>
</file>

<file path=xl/calcChain.xml><?xml version="1.0" encoding="utf-8"?>
<calcChain xmlns="http://schemas.openxmlformats.org/spreadsheetml/2006/main">
  <c r="B16" i="10" l="1"/>
  <c r="B16" i="9"/>
  <c r="M32" i="10" l="1"/>
  <c r="L32" i="10"/>
  <c r="K32" i="10"/>
  <c r="J32" i="10"/>
  <c r="I32" i="10"/>
  <c r="H32" i="10"/>
  <c r="G32" i="10"/>
  <c r="F32" i="10"/>
  <c r="E32" i="10"/>
  <c r="D32" i="10"/>
  <c r="C32" i="10"/>
  <c r="B32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B14" i="10"/>
  <c r="B12" i="10"/>
  <c r="B11" i="10"/>
  <c r="B10" i="10"/>
  <c r="B7" i="10"/>
  <c r="B6" i="10"/>
  <c r="B5" i="10"/>
  <c r="C109" i="2"/>
  <c r="O117" i="2"/>
  <c r="O123" i="2"/>
  <c r="O109" i="2"/>
  <c r="N119" i="2"/>
  <c r="O121" i="2"/>
  <c r="C121" i="2"/>
  <c r="O137" i="2" l="1"/>
  <c r="N137" i="2"/>
  <c r="O136" i="2"/>
  <c r="O138" i="2" s="1"/>
  <c r="N136" i="2"/>
  <c r="N138" i="2" s="1"/>
  <c r="N123" i="2"/>
  <c r="O112" i="2"/>
  <c r="N112" i="2"/>
  <c r="O111" i="2"/>
  <c r="N111" i="2"/>
  <c r="O98" i="2"/>
  <c r="N98" i="2"/>
  <c r="O93" i="2"/>
  <c r="N93" i="2"/>
  <c r="O88" i="2"/>
  <c r="N88" i="2"/>
  <c r="N121" i="2" s="1"/>
  <c r="O81" i="2"/>
  <c r="N81" i="2"/>
  <c r="O77" i="2"/>
  <c r="O82" i="2" s="1"/>
  <c r="N77" i="2"/>
  <c r="N82" i="2" s="1"/>
  <c r="O67" i="2"/>
  <c r="N67" i="2"/>
  <c r="O52" i="2"/>
  <c r="N52" i="2"/>
  <c r="O40" i="2"/>
  <c r="N40" i="2"/>
  <c r="O34" i="2"/>
  <c r="O118" i="2" s="1"/>
  <c r="N34" i="2"/>
  <c r="N118" i="2" s="1"/>
  <c r="O24" i="2"/>
  <c r="O116" i="2" s="1"/>
  <c r="N24" i="2"/>
  <c r="N116" i="2" s="1"/>
  <c r="E123" i="2"/>
  <c r="B14" i="9"/>
  <c r="B12" i="9"/>
  <c r="B11" i="9"/>
  <c r="B10" i="9"/>
  <c r="B7" i="9"/>
  <c r="B6" i="9"/>
  <c r="B5" i="9"/>
  <c r="O148" i="2" l="1"/>
  <c r="O139" i="2"/>
  <c r="O141" i="2" s="1"/>
  <c r="N139" i="2"/>
  <c r="N141" i="2" s="1"/>
  <c r="N148" i="2"/>
  <c r="N106" i="2"/>
  <c r="O94" i="2"/>
  <c r="O106" i="2"/>
  <c r="O119" i="2"/>
  <c r="N94" i="2"/>
  <c r="N42" i="2"/>
  <c r="N105" i="2"/>
  <c r="N109" i="2"/>
  <c r="O42" i="2"/>
  <c r="O105" i="2"/>
  <c r="E33" i="9"/>
  <c r="F33" i="9"/>
  <c r="G33" i="9"/>
  <c r="H33" i="9"/>
  <c r="I33" i="9"/>
  <c r="J33" i="9"/>
  <c r="K33" i="9"/>
  <c r="L33" i="9"/>
  <c r="M33" i="9"/>
  <c r="D33" i="9"/>
  <c r="C33" i="9"/>
  <c r="E32" i="9"/>
  <c r="F32" i="9"/>
  <c r="G32" i="9"/>
  <c r="H32" i="9"/>
  <c r="I32" i="9"/>
  <c r="J32" i="9"/>
  <c r="K32" i="9"/>
  <c r="L32" i="9"/>
  <c r="M32" i="9"/>
  <c r="D32" i="9"/>
  <c r="C32" i="9"/>
  <c r="M30" i="9"/>
  <c r="L30" i="9"/>
  <c r="K30" i="9"/>
  <c r="J30" i="9"/>
  <c r="M29" i="9"/>
  <c r="L29" i="9"/>
  <c r="K29" i="9"/>
  <c r="J29" i="9"/>
  <c r="K28" i="9"/>
  <c r="J28" i="9"/>
  <c r="M27" i="9"/>
  <c r="L27" i="9"/>
  <c r="K27" i="9"/>
  <c r="J27" i="9"/>
  <c r="B33" i="9"/>
  <c r="B32" i="9"/>
  <c r="N142" i="2" l="1"/>
  <c r="N103" i="2"/>
  <c r="N47" i="2"/>
  <c r="O142" i="2"/>
  <c r="O47" i="2"/>
  <c r="O103" i="2"/>
  <c r="D28" i="9"/>
  <c r="E28" i="9"/>
  <c r="F28" i="9"/>
  <c r="G28" i="9"/>
  <c r="H28" i="9"/>
  <c r="I28" i="9"/>
  <c r="D29" i="9"/>
  <c r="E29" i="9"/>
  <c r="F29" i="9"/>
  <c r="G29" i="9"/>
  <c r="H29" i="9"/>
  <c r="I29" i="9"/>
  <c r="D30" i="9"/>
  <c r="E30" i="9"/>
  <c r="F30" i="9"/>
  <c r="G30" i="9"/>
  <c r="H30" i="9"/>
  <c r="I30" i="9"/>
  <c r="D27" i="9"/>
  <c r="E27" i="9"/>
  <c r="F27" i="9"/>
  <c r="G27" i="9"/>
  <c r="H27" i="9"/>
  <c r="I27" i="9"/>
  <c r="C30" i="9"/>
  <c r="C29" i="9"/>
  <c r="C28" i="9"/>
  <c r="C27" i="9"/>
  <c r="B29" i="9"/>
  <c r="B28" i="9"/>
  <c r="N54" i="2" l="1"/>
  <c r="N144" i="2"/>
  <c r="N59" i="2"/>
  <c r="N61" i="2" s="1"/>
  <c r="N68" i="2" s="1"/>
  <c r="N146" i="2" s="1"/>
  <c r="O110" i="2"/>
  <c r="M28" i="9" s="1"/>
  <c r="O144" i="2"/>
  <c r="O59" i="2"/>
  <c r="O61" i="2" s="1"/>
  <c r="O68" i="2" s="1"/>
  <c r="O146" i="2" s="1"/>
  <c r="O54" i="2"/>
  <c r="N110" i="2"/>
  <c r="L28" i="9" s="1"/>
  <c r="N117" i="2"/>
  <c r="G100" i="8"/>
  <c r="M109" i="2" l="1"/>
  <c r="L109" i="2"/>
  <c r="K109" i="2"/>
  <c r="J109" i="2"/>
  <c r="I109" i="2"/>
  <c r="H109" i="2"/>
  <c r="G109" i="2"/>
  <c r="F109" i="2"/>
  <c r="D109" i="2"/>
  <c r="E109" i="2" l="1"/>
  <c r="M116" i="2" l="1"/>
  <c r="L116" i="2"/>
  <c r="K116" i="2"/>
  <c r="J116" i="2"/>
  <c r="I116" i="2"/>
  <c r="H116" i="2"/>
  <c r="G116" i="2"/>
  <c r="F116" i="2"/>
  <c r="E116" i="2"/>
  <c r="D116" i="2"/>
  <c r="C116" i="2"/>
  <c r="M110" i="2"/>
  <c r="L110" i="2"/>
  <c r="K110" i="2"/>
  <c r="J110" i="2"/>
  <c r="I110" i="2"/>
  <c r="H110" i="2"/>
  <c r="G110" i="2"/>
  <c r="F110" i="2"/>
  <c r="E110" i="2"/>
  <c r="D110" i="2"/>
  <c r="C110" i="2"/>
  <c r="D59" i="2" l="1"/>
  <c r="E59" i="2"/>
  <c r="F59" i="2"/>
  <c r="G59" i="2"/>
  <c r="H59" i="2"/>
  <c r="I59" i="2"/>
  <c r="J59" i="2"/>
  <c r="K59" i="2"/>
  <c r="L59" i="2"/>
  <c r="M59" i="2"/>
  <c r="G123" i="2" l="1"/>
  <c r="H123" i="2"/>
  <c r="I123" i="2"/>
  <c r="J123" i="2"/>
  <c r="K123" i="2"/>
  <c r="L123" i="2"/>
  <c r="M123" i="2"/>
  <c r="F123" i="2"/>
  <c r="C59" i="2" l="1"/>
  <c r="I29" i="7" l="1"/>
  <c r="B116" i="2"/>
  <c r="E136" i="2"/>
  <c r="D117" i="2" l="1"/>
  <c r="E117" i="2"/>
  <c r="F117" i="2"/>
  <c r="G117" i="2"/>
  <c r="H117" i="2"/>
  <c r="I117" i="2"/>
  <c r="J117" i="2"/>
  <c r="K117" i="2"/>
  <c r="L117" i="2"/>
  <c r="M117" i="2"/>
  <c r="C117" i="2"/>
  <c r="I30" i="7"/>
  <c r="D119" i="2"/>
  <c r="E119" i="2"/>
  <c r="F119" i="2"/>
  <c r="G119" i="2"/>
  <c r="H119" i="2"/>
  <c r="I119" i="2"/>
  <c r="J119" i="2"/>
  <c r="K119" i="2"/>
  <c r="L119" i="2"/>
  <c r="M119" i="2"/>
  <c r="C119" i="2"/>
  <c r="E111" i="2" l="1"/>
  <c r="F137" i="2" l="1"/>
  <c r="G137" i="2"/>
  <c r="H137" i="2"/>
  <c r="I137" i="2"/>
  <c r="J137" i="2"/>
  <c r="K137" i="2"/>
  <c r="L137" i="2"/>
  <c r="M137" i="2"/>
  <c r="E137" i="2"/>
  <c r="F136" i="2"/>
  <c r="G136" i="2"/>
  <c r="H136" i="2"/>
  <c r="I136" i="2"/>
  <c r="J136" i="2"/>
  <c r="K136" i="2"/>
  <c r="L136" i="2"/>
  <c r="M136" i="2"/>
  <c r="K138" i="2" l="1"/>
  <c r="G138" i="2"/>
  <c r="M138" i="2"/>
  <c r="I138" i="2"/>
  <c r="E138" i="2"/>
  <c r="J138" i="2"/>
  <c r="F138" i="2"/>
  <c r="L138" i="2"/>
  <c r="H138" i="2"/>
  <c r="C34" i="2"/>
  <c r="D112" i="2"/>
  <c r="E112" i="2"/>
  <c r="F112" i="2"/>
  <c r="G112" i="2"/>
  <c r="H112" i="2"/>
  <c r="I112" i="2"/>
  <c r="J112" i="2"/>
  <c r="K112" i="2"/>
  <c r="L112" i="2"/>
  <c r="M112" i="2"/>
  <c r="D111" i="2"/>
  <c r="F111" i="2"/>
  <c r="G111" i="2"/>
  <c r="H111" i="2"/>
  <c r="I111" i="2"/>
  <c r="J111" i="2"/>
  <c r="K111" i="2"/>
  <c r="L111" i="2"/>
  <c r="M111" i="2"/>
  <c r="E148" i="2" l="1"/>
  <c r="E139" i="2"/>
  <c r="E141" i="2" s="1"/>
  <c r="L139" i="2"/>
  <c r="L141" i="2" s="1"/>
  <c r="L148" i="2"/>
  <c r="F139" i="2"/>
  <c r="F148" i="2"/>
  <c r="M148" i="2"/>
  <c r="M139" i="2"/>
  <c r="M141" i="2" s="1"/>
  <c r="I148" i="2"/>
  <c r="I139" i="2"/>
  <c r="I141" i="2" s="1"/>
  <c r="J139" i="2"/>
  <c r="J148" i="2"/>
  <c r="G139" i="2"/>
  <c r="G148" i="2"/>
  <c r="H139" i="2"/>
  <c r="H148" i="2"/>
  <c r="K139" i="2"/>
  <c r="K148" i="2"/>
  <c r="C112" i="2"/>
  <c r="C111" i="2"/>
  <c r="D52" i="2"/>
  <c r="E52" i="2"/>
  <c r="F52" i="2"/>
  <c r="G52" i="2"/>
  <c r="H52" i="2"/>
  <c r="I52" i="2"/>
  <c r="J52" i="2"/>
  <c r="K52" i="2"/>
  <c r="L52" i="2"/>
  <c r="M52" i="2"/>
  <c r="C52" i="2"/>
  <c r="G142" i="2" l="1"/>
  <c r="G141" i="2"/>
  <c r="F141" i="2"/>
  <c r="F142" i="2"/>
  <c r="E142" i="2"/>
  <c r="M142" i="2"/>
  <c r="I142" i="2"/>
  <c r="K141" i="2"/>
  <c r="K142" i="2"/>
  <c r="H141" i="2"/>
  <c r="H142" i="2"/>
  <c r="J142" i="2"/>
  <c r="J141" i="2"/>
  <c r="L142" i="2"/>
  <c r="B118" i="2"/>
  <c r="D67" i="2" l="1"/>
  <c r="E67" i="2"/>
  <c r="F67" i="2"/>
  <c r="G67" i="2"/>
  <c r="H67" i="2"/>
  <c r="I67" i="2"/>
  <c r="J67" i="2"/>
  <c r="K67" i="2"/>
  <c r="L67" i="2"/>
  <c r="M67" i="2"/>
  <c r="C67" i="2"/>
  <c r="D93" i="2"/>
  <c r="E93" i="2"/>
  <c r="F93" i="2"/>
  <c r="G93" i="2"/>
  <c r="H93" i="2"/>
  <c r="I93" i="2"/>
  <c r="J93" i="2"/>
  <c r="K93" i="2"/>
  <c r="L93" i="2"/>
  <c r="M93" i="2"/>
  <c r="C93" i="2"/>
  <c r="D88" i="2"/>
  <c r="D94" i="2" s="1"/>
  <c r="E88" i="2"/>
  <c r="F88" i="2"/>
  <c r="G88" i="2"/>
  <c r="G121" i="2" s="1"/>
  <c r="H88" i="2"/>
  <c r="H94" i="2" s="1"/>
  <c r="I88" i="2"/>
  <c r="J88" i="2"/>
  <c r="K88" i="2"/>
  <c r="K121" i="2" s="1"/>
  <c r="L88" i="2"/>
  <c r="L94" i="2" s="1"/>
  <c r="M88" i="2"/>
  <c r="C88" i="2"/>
  <c r="D81" i="2"/>
  <c r="E81" i="2"/>
  <c r="F81" i="2"/>
  <c r="G81" i="2"/>
  <c r="H81" i="2"/>
  <c r="I81" i="2"/>
  <c r="J81" i="2"/>
  <c r="K81" i="2"/>
  <c r="L81" i="2"/>
  <c r="M81" i="2"/>
  <c r="C81" i="2"/>
  <c r="D77" i="2"/>
  <c r="E77" i="2"/>
  <c r="F77" i="2"/>
  <c r="G77" i="2"/>
  <c r="H77" i="2"/>
  <c r="I77" i="2"/>
  <c r="J77" i="2"/>
  <c r="K77" i="2"/>
  <c r="L77" i="2"/>
  <c r="M77" i="2"/>
  <c r="C77" i="2"/>
  <c r="F40" i="2"/>
  <c r="G40" i="2"/>
  <c r="H40" i="2"/>
  <c r="I40" i="2"/>
  <c r="J40" i="2"/>
  <c r="K40" i="2"/>
  <c r="L40" i="2"/>
  <c r="M40" i="2"/>
  <c r="E40" i="2"/>
  <c r="D40" i="2"/>
  <c r="C40" i="2"/>
  <c r="L82" i="2" l="1"/>
  <c r="F94" i="2"/>
  <c r="H82" i="2"/>
  <c r="C94" i="2"/>
  <c r="J94" i="2"/>
  <c r="D82" i="2"/>
  <c r="K82" i="2"/>
  <c r="G82" i="2"/>
  <c r="M94" i="2"/>
  <c r="I94" i="2"/>
  <c r="E94" i="2"/>
  <c r="M121" i="2"/>
  <c r="I121" i="2"/>
  <c r="E121" i="2"/>
  <c r="J121" i="2"/>
  <c r="F121" i="2"/>
  <c r="K94" i="2"/>
  <c r="L121" i="2"/>
  <c r="H121" i="2"/>
  <c r="D121" i="2"/>
  <c r="G94" i="2"/>
  <c r="C82" i="2"/>
  <c r="J82" i="2"/>
  <c r="F82" i="2"/>
  <c r="M82" i="2"/>
  <c r="I82" i="2"/>
  <c r="E82" i="2"/>
  <c r="M98" i="2"/>
  <c r="L98" i="2"/>
  <c r="K98" i="2"/>
  <c r="J98" i="2"/>
  <c r="I98" i="2"/>
  <c r="H98" i="2"/>
  <c r="G98" i="2"/>
  <c r="F98" i="2"/>
  <c r="E98" i="2"/>
  <c r="D98" i="2"/>
  <c r="C98" i="2"/>
  <c r="I25" i="7" l="1"/>
  <c r="G25" i="7"/>
  <c r="F25" i="7"/>
  <c r="E25" i="7"/>
  <c r="D25" i="7"/>
  <c r="C25" i="7"/>
  <c r="I24" i="7"/>
  <c r="I23" i="7"/>
  <c r="I14" i="7"/>
  <c r="D14" i="7"/>
  <c r="E14" i="7"/>
  <c r="F14" i="7"/>
  <c r="G14" i="7"/>
  <c r="H14" i="7"/>
  <c r="C14" i="7"/>
  <c r="H25" i="7" l="1"/>
  <c r="I18" i="7"/>
  <c r="H20" i="7"/>
  <c r="G20" i="7"/>
  <c r="F20" i="7"/>
  <c r="E20" i="7"/>
  <c r="D20" i="7"/>
  <c r="C20" i="7"/>
  <c r="I13" i="7"/>
  <c r="I12" i="7"/>
  <c r="I11" i="7"/>
  <c r="I10" i="7"/>
  <c r="I9" i="7"/>
  <c r="I8" i="7"/>
  <c r="I7" i="7"/>
  <c r="I6" i="7"/>
  <c r="I5" i="7"/>
  <c r="F24" i="2"/>
  <c r="F106" i="2" l="1"/>
  <c r="F105" i="2"/>
  <c r="I20" i="7"/>
  <c r="K128" i="8"/>
  <c r="L128" i="8"/>
  <c r="M128" i="8"/>
  <c r="N128" i="8"/>
  <c r="J128" i="8"/>
  <c r="B123" i="2"/>
  <c r="B30" i="9" s="1"/>
  <c r="B109" i="2"/>
  <c r="B27" i="9" s="1"/>
  <c r="J114" i="8" l="1"/>
  <c r="N114" i="8"/>
  <c r="M114" i="8"/>
  <c r="L114" i="8"/>
  <c r="K114" i="8"/>
  <c r="B8" i="10" l="1"/>
  <c r="B8" i="9"/>
  <c r="B9" i="10"/>
  <c r="B9" i="9"/>
  <c r="B35" i="7"/>
  <c r="B106" i="2"/>
  <c r="B105" i="2"/>
  <c r="C24" i="2"/>
  <c r="A33" i="5"/>
  <c r="A32" i="5"/>
  <c r="A33" i="4"/>
  <c r="A32" i="4"/>
  <c r="A33" i="3"/>
  <c r="A32" i="3"/>
  <c r="M34" i="2"/>
  <c r="L34" i="2"/>
  <c r="K34" i="2"/>
  <c r="J34" i="2"/>
  <c r="I34" i="2"/>
  <c r="H34" i="2"/>
  <c r="G34" i="2"/>
  <c r="F34" i="2"/>
  <c r="E34" i="2"/>
  <c r="D34" i="2"/>
  <c r="M24" i="2"/>
  <c r="L24" i="2"/>
  <c r="K24" i="2"/>
  <c r="J24" i="2"/>
  <c r="I24" i="2"/>
  <c r="H24" i="2"/>
  <c r="G24" i="2"/>
  <c r="E24" i="2"/>
  <c r="D24" i="2"/>
  <c r="E9" i="2"/>
  <c r="F9" i="2" s="1"/>
  <c r="G9" i="2" s="1"/>
  <c r="H9" i="2" s="1"/>
  <c r="I9" i="2" s="1"/>
  <c r="J9" i="2" s="1"/>
  <c r="K9" i="2" s="1"/>
  <c r="L9" i="2" s="1"/>
  <c r="M9" i="2" s="1"/>
  <c r="N9" i="2" s="1"/>
  <c r="O9" i="2" s="1"/>
  <c r="B15" i="9" l="1"/>
  <c r="B15" i="10"/>
  <c r="G106" i="2"/>
  <c r="G105" i="2"/>
  <c r="K106" i="2"/>
  <c r="K105" i="2"/>
  <c r="D118" i="2"/>
  <c r="H118" i="2"/>
  <c r="L118" i="2"/>
  <c r="C105" i="2"/>
  <c r="H105" i="2"/>
  <c r="H106" i="2"/>
  <c r="L105" i="2"/>
  <c r="L106" i="2"/>
  <c r="E118" i="2"/>
  <c r="I118" i="2"/>
  <c r="M118" i="2"/>
  <c r="D105" i="2"/>
  <c r="D106" i="2"/>
  <c r="I106" i="2"/>
  <c r="I105" i="2"/>
  <c r="M105" i="2"/>
  <c r="M106" i="2"/>
  <c r="F118" i="2"/>
  <c r="J118" i="2"/>
  <c r="E105" i="2"/>
  <c r="E106" i="2"/>
  <c r="J106" i="2"/>
  <c r="J105" i="2"/>
  <c r="G118" i="2"/>
  <c r="K118" i="2"/>
  <c r="C118" i="2"/>
  <c r="C106" i="2"/>
  <c r="G42" i="2"/>
  <c r="G103" i="2" s="1"/>
  <c r="C42" i="2"/>
  <c r="K42" i="2"/>
  <c r="K103" i="2" s="1"/>
  <c r="D42" i="2"/>
  <c r="D103" i="2" s="1"/>
  <c r="H42" i="2"/>
  <c r="H103" i="2" s="1"/>
  <c r="L42" i="2"/>
  <c r="L103" i="2" s="1"/>
  <c r="E42" i="2"/>
  <c r="E103" i="2" s="1"/>
  <c r="I42" i="2"/>
  <c r="I103" i="2" s="1"/>
  <c r="M42" i="2"/>
  <c r="M103" i="2" s="1"/>
  <c r="F42" i="2"/>
  <c r="F103" i="2" s="1"/>
  <c r="J42" i="2"/>
  <c r="J103" i="2" s="1"/>
  <c r="D9" i="2"/>
  <c r="C9" i="2" s="1"/>
  <c r="C47" i="2" l="1"/>
  <c r="C103" i="2"/>
  <c r="M47" i="2"/>
  <c r="M144" i="2" s="1"/>
  <c r="H47" i="2"/>
  <c r="H144" i="2" s="1"/>
  <c r="G47" i="2"/>
  <c r="G144" i="2" s="1"/>
  <c r="I47" i="2"/>
  <c r="I144" i="2" s="1"/>
  <c r="D47" i="2"/>
  <c r="F47" i="2"/>
  <c r="F144" i="2" s="1"/>
  <c r="L47" i="2"/>
  <c r="L144" i="2" s="1"/>
  <c r="J47" i="2"/>
  <c r="J144" i="2" s="1"/>
  <c r="E47" i="2"/>
  <c r="E144" i="2" s="1"/>
  <c r="K47" i="2"/>
  <c r="K144" i="2" s="1"/>
  <c r="J54" i="2" l="1"/>
  <c r="J61" i="2"/>
  <c r="J68" i="2" s="1"/>
  <c r="J146" i="2" s="1"/>
  <c r="F54" i="2"/>
  <c r="F61" i="2"/>
  <c r="F68" i="2" s="1"/>
  <c r="F146" i="2" s="1"/>
  <c r="D54" i="2"/>
  <c r="D61" i="2"/>
  <c r="D68" i="2" s="1"/>
  <c r="H54" i="2"/>
  <c r="H61" i="2"/>
  <c r="H68" i="2" s="1"/>
  <c r="H146" i="2" s="1"/>
  <c r="K54" i="2"/>
  <c r="K61" i="2"/>
  <c r="K68" i="2" s="1"/>
  <c r="K146" i="2" s="1"/>
  <c r="M54" i="2"/>
  <c r="M61" i="2"/>
  <c r="M68" i="2" s="1"/>
  <c r="M146" i="2" s="1"/>
  <c r="C54" i="2"/>
  <c r="C61" i="2"/>
  <c r="C68" i="2" s="1"/>
  <c r="I54" i="2" l="1"/>
  <c r="I61" i="2"/>
  <c r="I68" i="2" s="1"/>
  <c r="I146" i="2" s="1"/>
  <c r="E54" i="2"/>
  <c r="E61" i="2"/>
  <c r="E68" i="2" s="1"/>
  <c r="E146" i="2" s="1"/>
  <c r="G54" i="2"/>
  <c r="G61" i="2"/>
  <c r="G68" i="2" s="1"/>
  <c r="G146" i="2" s="1"/>
  <c r="L54" i="2"/>
  <c r="L61" i="2"/>
  <c r="L68" i="2" s="1"/>
  <c r="L146" i="2" s="1"/>
</calcChain>
</file>

<file path=xl/comments1.xml><?xml version="1.0" encoding="utf-8"?>
<comments xmlns="http://schemas.openxmlformats.org/spreadsheetml/2006/main">
  <authors>
    <author>Eshani Obadage</author>
  </authors>
  <commentList>
    <comment ref="A100" authorId="0" shapeId="0">
      <text>
        <r>
          <rPr>
            <b/>
            <sz val="9"/>
            <color indexed="81"/>
            <rFont val="Tahoma"/>
            <family val="2"/>
          </rPr>
          <t>Land at independent valuation + Written Down Value of Buildings / Land Improvements
+ New Buildings at cost</t>
        </r>
      </text>
    </comment>
  </commentList>
</comments>
</file>

<file path=xl/comments2.xml><?xml version="1.0" encoding="utf-8"?>
<comments xmlns="http://schemas.openxmlformats.org/spreadsheetml/2006/main">
  <authors>
    <author>Allen Kupke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Total Income from tuition fees, recurrent grants, capital fees &amp; other sundry revenue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Total Operating Costs incl Salaries &amp; Wages but excl Interest &amp; Depreciation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Repayments / Total Income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Debt / Earnings before Interest, Tax, Depreciation &amp; Amortisation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Profit before Interest &amp; Depreciation / Interest Expense</t>
        </r>
      </text>
    </comment>
    <comment ref="A24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Net Operating Result before Interest &amp; Depreciation / Operating Income inc Capital Fees</t>
        </r>
      </text>
    </comment>
  </commentList>
</comments>
</file>

<file path=xl/comments3.xml><?xml version="1.0" encoding="utf-8"?>
<comments xmlns="http://schemas.openxmlformats.org/spreadsheetml/2006/main">
  <authors>
    <author>Allen Kupke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Total Income from tuition fees, recurrent grants, capital fees &amp; other sundry revenue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Total Operating Costs incl Salaries &amp; Wages but excl Interest &amp; Depreciation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Repayments / Total Income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Debt / Earnings before Interest, Tax, Depreciation &amp; Amortisation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Profit before Interest &amp; Depreciation / Interest Expense</t>
        </r>
      </text>
    </comment>
    <comment ref="A24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Net Operating Result before Interest &amp; Depreciation / Operating Income inc Capital Fees</t>
        </r>
      </text>
    </comment>
  </commentList>
</comments>
</file>

<file path=xl/comments4.xml><?xml version="1.0" encoding="utf-8"?>
<comments xmlns="http://schemas.openxmlformats.org/spreadsheetml/2006/main">
  <authors>
    <author>Allen Kupke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Total Income from tuition fees, recurrent grants, capital fees &amp; other sundry revenue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Total Operating Costs incl Salaries &amp; Wages but excl Interest &amp; Depreciation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Repayments / Total Income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Debt / Earnings before Interest, Tax, Depreciation &amp; Amortisation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Profit before Interest &amp; Depreciation / Interest Expense</t>
        </r>
      </text>
    </comment>
    <comment ref="A24" authorId="0" shapeId="0">
      <text>
        <r>
          <rPr>
            <b/>
            <sz val="8"/>
            <color indexed="81"/>
            <rFont val="Tahoma"/>
            <family val="2"/>
          </rPr>
          <t>Allen Kupke:</t>
        </r>
        <r>
          <rPr>
            <sz val="8"/>
            <color indexed="81"/>
            <rFont val="Tahoma"/>
            <family val="2"/>
          </rPr>
          <t xml:space="preserve">
Net Operating Result before Interest &amp; Depreciation / Operating Income inc Capital Fees</t>
        </r>
      </text>
    </comment>
  </commentList>
</comments>
</file>

<file path=xl/sharedStrings.xml><?xml version="1.0" encoding="utf-8"?>
<sst xmlns="http://schemas.openxmlformats.org/spreadsheetml/2006/main" count="1575" uniqueCount="482">
  <si>
    <t>Name of School</t>
  </si>
  <si>
    <t>Address</t>
  </si>
  <si>
    <t>Name</t>
  </si>
  <si>
    <t>Email</t>
  </si>
  <si>
    <t>Estimated Total Cost of Project:</t>
  </si>
  <si>
    <t>Financed by-</t>
  </si>
  <si>
    <t>Loan Amount</t>
  </si>
  <si>
    <t>Annual Repayments</t>
  </si>
  <si>
    <t>Will repayments for this project affect existing loan repayments?</t>
  </si>
  <si>
    <t>If YES, please attach an explanation.</t>
  </si>
  <si>
    <t xml:space="preserve">Approximate date first loan advance required: </t>
  </si>
  <si>
    <t>Current Matching Deposits with the LLL:</t>
  </si>
  <si>
    <t>(Telephone 08 83607200 for latest total)</t>
  </si>
  <si>
    <t>Current LLL loans – outstanding balance:</t>
  </si>
  <si>
    <t>Matching Deposits available for this loan:</t>
  </si>
  <si>
    <t>Loan Purpose</t>
  </si>
  <si>
    <t>Current</t>
  </si>
  <si>
    <t>1.</t>
  </si>
  <si>
    <t>2.</t>
  </si>
  <si>
    <t>3.</t>
  </si>
  <si>
    <t>4.</t>
  </si>
  <si>
    <t>5.</t>
  </si>
  <si>
    <t>Have all annual repayments been paid as agreed?</t>
  </si>
  <si>
    <t>If NO, please attach details stating the amount of the arrears and the reason/s why repayments have not been met.</t>
  </si>
  <si>
    <t>Authorised Signatories</t>
  </si>
  <si>
    <t>Signature</t>
  </si>
  <si>
    <t>By its recommending of this application for endorsement by District Church Council:</t>
  </si>
  <si>
    <t>Conditions</t>
  </si>
  <si>
    <t>Director</t>
  </si>
  <si>
    <t>Date</t>
  </si>
  <si>
    <t>Name of District</t>
  </si>
  <si>
    <t xml:space="preserve">    Name of Lender</t>
  </si>
  <si>
    <t>School Name</t>
  </si>
  <si>
    <t>District</t>
  </si>
  <si>
    <t>Year - 2</t>
  </si>
  <si>
    <t>Last Year</t>
  </si>
  <si>
    <t>Next Year</t>
  </si>
  <si>
    <t>Year +2</t>
  </si>
  <si>
    <t>Year +3</t>
  </si>
  <si>
    <t>Year +4</t>
  </si>
  <si>
    <t>Year +5</t>
  </si>
  <si>
    <t>Year +6</t>
  </si>
  <si>
    <t>Year +7</t>
  </si>
  <si>
    <t>Year +8</t>
  </si>
  <si>
    <t>Enrolment Details</t>
  </si>
  <si>
    <t>Recptn/Prep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</si>
  <si>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</si>
  <si>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</si>
  <si>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</si>
  <si>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</si>
  <si>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</si>
  <si>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</si>
  <si>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</si>
  <si>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</si>
  <si>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</si>
  <si>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</si>
  <si>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</si>
  <si>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</si>
  <si>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Total Enrolments</t>
  </si>
  <si>
    <t>A</t>
  </si>
  <si>
    <t>Financial Information</t>
  </si>
  <si>
    <t>B</t>
  </si>
  <si>
    <t>Teaching Salaries &amp; On-costs</t>
  </si>
  <si>
    <t>Admin Salaries &amp; On-costs</t>
  </si>
  <si>
    <t>C</t>
  </si>
  <si>
    <t>Depreciation</t>
  </si>
  <si>
    <t>D</t>
  </si>
  <si>
    <t>Other Expenses</t>
  </si>
  <si>
    <t>E</t>
  </si>
  <si>
    <t>F</t>
  </si>
  <si>
    <t>Capital Income</t>
  </si>
  <si>
    <t>Capital Grants</t>
  </si>
  <si>
    <t>G</t>
  </si>
  <si>
    <t>Total Capital Income</t>
  </si>
  <si>
    <t>I</t>
  </si>
  <si>
    <t>J</t>
  </si>
  <si>
    <t>K</t>
  </si>
  <si>
    <t>Current Assets</t>
  </si>
  <si>
    <t>L</t>
  </si>
  <si>
    <t>Current Liabilities</t>
  </si>
  <si>
    <t>M</t>
  </si>
  <si>
    <t>N</t>
  </si>
  <si>
    <t>Benchmarks</t>
  </si>
  <si>
    <t>10%-15%</t>
  </si>
  <si>
    <t>8%-11%</t>
  </si>
  <si>
    <t>2.0-3.0</t>
  </si>
  <si>
    <t>SA</t>
  </si>
  <si>
    <t>Vic</t>
  </si>
  <si>
    <t>NSW</t>
  </si>
  <si>
    <t>Qld</t>
  </si>
  <si>
    <t>WA</t>
  </si>
  <si>
    <t>School Type (Primary, P-12, Secondary)</t>
  </si>
  <si>
    <t>SES</t>
  </si>
  <si>
    <t>Primary</t>
  </si>
  <si>
    <t>P-12</t>
  </si>
  <si>
    <t>Secondary</t>
  </si>
  <si>
    <t>Established</t>
  </si>
  <si>
    <t>Developing</t>
  </si>
  <si>
    <t xml:space="preserve">SES </t>
  </si>
  <si>
    <t>Income per Student</t>
  </si>
  <si>
    <t>Operating Cost per Student</t>
  </si>
  <si>
    <t>Repayments as % of Total Income</t>
  </si>
  <si>
    <t>9%-12%</t>
  </si>
  <si>
    <t>10%-12%</t>
  </si>
  <si>
    <t>Debt/EBITDA</t>
  </si>
  <si>
    <t>Interest Cover</t>
  </si>
  <si>
    <t>Operating Efficiency</t>
  </si>
  <si>
    <t>Debt per Student</t>
  </si>
  <si>
    <t>9000-12000</t>
  </si>
  <si>
    <t>6000-8000</t>
  </si>
  <si>
    <t>11000-16000</t>
  </si>
  <si>
    <t>7000-11000</t>
  </si>
  <si>
    <t>12000-17000</t>
  </si>
  <si>
    <t>7000-12000</t>
  </si>
  <si>
    <t>13300-16600</t>
  </si>
  <si>
    <t>12300-15400</t>
  </si>
  <si>
    <t>Date to be fully repaid:</t>
  </si>
  <si>
    <t>Insured Value</t>
  </si>
  <si>
    <t>Land</t>
  </si>
  <si>
    <t>Building</t>
  </si>
  <si>
    <t>Valuation date Check</t>
  </si>
  <si>
    <t>Total</t>
  </si>
  <si>
    <t>Title Deed Info (Volume &amp; folio)</t>
  </si>
  <si>
    <t xml:space="preserve">• </t>
  </si>
  <si>
    <t>Written Down Value (Balance Sheet)</t>
  </si>
  <si>
    <t>• Current</t>
  </si>
  <si>
    <t>• Current (C)</t>
  </si>
  <si>
    <t>Additions since last valuation</t>
  </si>
  <si>
    <t>Date of last valuation**</t>
  </si>
  <si>
    <t>Value of Loans Check</t>
  </si>
  <si>
    <t>School Loan Application</t>
  </si>
  <si>
    <t>Section 1          School Details</t>
  </si>
  <si>
    <t>Primary educational contact person</t>
  </si>
  <si>
    <t xml:space="preserve">ABN </t>
  </si>
  <si>
    <t>Position held</t>
  </si>
  <si>
    <t>Postcode</t>
  </si>
  <si>
    <t>Primary financial contact person</t>
  </si>
  <si>
    <t>Brief description of the project</t>
  </si>
  <si>
    <t>Section 3          Project Financial Details</t>
  </si>
  <si>
    <t>Name of lender</t>
  </si>
  <si>
    <t>Loan purpose</t>
  </si>
  <si>
    <t>Year of advance</t>
  </si>
  <si>
    <t>Initial amount</t>
  </si>
  <si>
    <t>Current balance</t>
  </si>
  <si>
    <t>Actual repay last 12 months</t>
  </si>
  <si>
    <t>Totals</t>
  </si>
  <si>
    <t>Section 5          Financial Information</t>
  </si>
  <si>
    <t>Section 6          Other Information</t>
  </si>
  <si>
    <t>Section 7          Authorisation, Declarations and Signatures</t>
  </si>
  <si>
    <t>School or Governing Body</t>
  </si>
  <si>
    <t>Name of Governing Body/School Council:</t>
  </si>
  <si>
    <t xml:space="preserve">At a constituted meeting held on                  </t>
  </si>
  <si>
    <t xml:space="preserve">, the above named resolved:                 </t>
  </si>
  <si>
    <t>$</t>
  </si>
  <si>
    <t xml:space="preserve">- To acknowledge that the District, by its guaranteeing the repayment of this loan and indemnifying the LLL against any loss in the event of default on </t>
  </si>
  <si>
    <t xml:space="preserve">   an LLL loan, shall have priority charge over the borrowers property until the loan is repaid, subject to any other approved loan security which may need</t>
  </si>
  <si>
    <t xml:space="preserve">   to be provided.</t>
  </si>
  <si>
    <t>We, the undersigned,</t>
  </si>
  <si>
    <t xml:space="preserve">- Confirm that the information contained in sections 1,2,3,4,5 and 6 of this form is in all respects complete and accurate and is not, by omission or </t>
  </si>
  <si>
    <t xml:space="preserve">  otherwise, misleading;</t>
  </si>
  <si>
    <t>- Undertake to notify the LLL immediately if there is any change in its ownership and control;</t>
  </si>
  <si>
    <t>- Confirm that the financial statements provided with or in connection with this application present an accurate view of the Applicant's financial position.</t>
  </si>
  <si>
    <t>Position</t>
  </si>
  <si>
    <t>Regional Schools Office</t>
  </si>
  <si>
    <t>Name of Regional Schools Office:</t>
  </si>
  <si>
    <t xml:space="preserve">  schools office;</t>
  </si>
  <si>
    <t>District Church Council</t>
  </si>
  <si>
    <t>By its endorsement of this application at the meeting held on</t>
  </si>
  <si>
    <t>- Agrees to regularly monitor the repayment performance of the borrower.</t>
  </si>
  <si>
    <t>The limit of the credit facility(ies) secured by the first mortgage</t>
  </si>
  <si>
    <t>Lutheran Laypeople's League</t>
  </si>
  <si>
    <t>eg: Why did it arise? How quickly will you trade out of it?</t>
  </si>
  <si>
    <r>
      <t xml:space="preserve">Fair value of property </t>
    </r>
    <r>
      <rPr>
        <sz val="11"/>
        <color theme="1"/>
        <rFont val="Calibri"/>
        <family val="2"/>
      </rPr>
      <t>(lower of current valuation and Written Down Value)</t>
    </r>
  </si>
  <si>
    <t xml:space="preserve">    Long Term – Matched (Matching Deposits Reqd)</t>
  </si>
  <si>
    <t xml:space="preserve">    Long Term – Unmatched (No Matching Deposits)</t>
  </si>
  <si>
    <t>Note: LLL Matched Loans are only advanced if sufficient matching deposits are available for the project at the time of loan drawdown.</t>
  </si>
  <si>
    <t>Section 4          Loan Liabilities</t>
  </si>
  <si>
    <t>Outstanding loan balance with non-LLL credit provider</t>
  </si>
  <si>
    <t>Are any ratios in the Financial Info tab outside the recommended Benchmarks?</t>
  </si>
  <si>
    <t>- Confirms that the application has been signed by the authorised officer or representative of the body making the application;</t>
  </si>
  <si>
    <t xml:space="preserve">  Loans from sources other than the LLL:</t>
  </si>
  <si>
    <t xml:space="preserve">  LLL Loan Required:</t>
  </si>
  <si>
    <t>Loans appvd not funded</t>
  </si>
  <si>
    <t>Annual repay reqd</t>
  </si>
  <si>
    <t>New/Established/Developing</t>
  </si>
  <si>
    <t>New</t>
  </si>
  <si>
    <t>Security / Collateral Details</t>
  </si>
  <si>
    <t>Current Valuation (Property Description)</t>
  </si>
  <si>
    <t>Used as current collateral for LLL loans ($)</t>
  </si>
  <si>
    <t>Used as current collateral for Other loans ($)</t>
  </si>
  <si>
    <t>Total Current Valuation</t>
  </si>
  <si>
    <t>Not currently used as loan security ($)</t>
  </si>
  <si>
    <t>Total Loans including current loan application (LLL+Other Credit Providers)</t>
  </si>
  <si>
    <t>• Additional cover required (N-C)</t>
  </si>
  <si>
    <t>Interest Rate on LLL Loans (%)</t>
  </si>
  <si>
    <t xml:space="preserve">Please provide information of any significant financial issues including any cashflow deficits </t>
  </si>
  <si>
    <t>Shaded Information to be completed by all Applicants</t>
  </si>
  <si>
    <t>Loan Interest - LLL</t>
  </si>
  <si>
    <t>O</t>
  </si>
  <si>
    <t>• New (including this application) (N)</t>
  </si>
  <si>
    <t>Other Indicators/ Supporting KPIs</t>
  </si>
  <si>
    <t>Fair Value of Property (lower of current valuation and Written Down Value)</t>
  </si>
  <si>
    <t>Property is available to be considered as a first mortgage for this borrowing</t>
  </si>
  <si>
    <t>If Yes to previous question, agree with the mortgage information provided by the applicant in section 4</t>
  </si>
  <si>
    <t>If YES to above, please provide further details.</t>
  </si>
  <si>
    <t>Has there been any change of Principal or Business Manager in the last 12 months?</t>
  </si>
  <si>
    <t>Name of the property</t>
  </si>
  <si>
    <t>**Please ensure last valuation date is not older than 5 years from application date. If LVR higher than 60%, more frequent valuations are reqd - refer LLL for details.</t>
  </si>
  <si>
    <t>Note: Appropriate collateral secured by first or second mortgage is required for aggregate loan balances over $1 Million.</t>
  </si>
  <si>
    <t>If a mortgage is already provided to a credit provider other than the LLL, please provide below details.</t>
  </si>
  <si>
    <t>Written consent to lodge a second mortgage has been obtained from the first mortgagee</t>
  </si>
  <si>
    <t>Can the first mortgage be extended without being subordinated to a second mortgage?</t>
  </si>
  <si>
    <t xml:space="preserve">District/Land Holding Company </t>
  </si>
  <si>
    <t>Name of District/Land Holding Company</t>
  </si>
  <si>
    <t>If property is already mortgaged, a second mortgage can be taken</t>
  </si>
  <si>
    <t xml:space="preserve">We, the undersigned: </t>
  </si>
  <si>
    <t>If the total cost of the project is $500,000 or more, please attach a schedule for forecast loan drawdowns.</t>
  </si>
  <si>
    <t>Has the Financial Info tab in this School Loan Application Form been completed?</t>
  </si>
  <si>
    <t xml:space="preserve">- Confirms that historical financial information in this application is as detailed in audited financial statements supplied to the regional </t>
  </si>
  <si>
    <t>Comprehensive Income</t>
  </si>
  <si>
    <t>Building Fund Donations - Regular</t>
  </si>
  <si>
    <t>Statement of Financial Position</t>
  </si>
  <si>
    <t>Assets</t>
  </si>
  <si>
    <t>Cash &amp; Cash Equivalents</t>
  </si>
  <si>
    <t>Trade and Other Receivables</t>
  </si>
  <si>
    <t>Property, Plant &amp; Equipment</t>
  </si>
  <si>
    <t>Total Assets</t>
  </si>
  <si>
    <t>Liabilities</t>
  </si>
  <si>
    <t>Trade and Other Payables</t>
  </si>
  <si>
    <t>Long Term provisions</t>
  </si>
  <si>
    <t>Total Liabilities</t>
  </si>
  <si>
    <t>Accumulated Funds</t>
  </si>
  <si>
    <t>Reserves</t>
  </si>
  <si>
    <t>Accumulated Surplus</t>
  </si>
  <si>
    <t>Total Accumulated Funds</t>
  </si>
  <si>
    <t>Recurrent/Operating Income</t>
  </si>
  <si>
    <t>Tuition Fees net of discounts</t>
  </si>
  <si>
    <t>Recurrent Grants</t>
  </si>
  <si>
    <t>Interest Received</t>
  </si>
  <si>
    <t>Other Income</t>
  </si>
  <si>
    <t>Total Recurrent/Operating Income</t>
  </si>
  <si>
    <t xml:space="preserve"> Recurrent/Operating Surplus/Deficit</t>
  </si>
  <si>
    <t>Recurrent/Operating Expenses</t>
  </si>
  <si>
    <t>Recurrent/Operating Expenses excl Finance Costs &amp; Depreciation</t>
  </si>
  <si>
    <t>Source and Application of Funds</t>
  </si>
  <si>
    <t>Inflows</t>
  </si>
  <si>
    <t>Loan Advances</t>
  </si>
  <si>
    <t>Outflows</t>
  </si>
  <si>
    <t>Total Current Assets</t>
  </si>
  <si>
    <t>Total Non-Current Assets</t>
  </si>
  <si>
    <t>Non-Current Assets</t>
  </si>
  <si>
    <t>Total Current Liabilities</t>
  </si>
  <si>
    <t>Total Non-Current Liabilities</t>
  </si>
  <si>
    <t>Key Performance Indicators (KPIs)</t>
  </si>
  <si>
    <t>Short Term Borrowings</t>
  </si>
  <si>
    <t>Long Term Borrowings</t>
  </si>
  <si>
    <t>Non-Current Liabilities</t>
  </si>
  <si>
    <t>Other Non-Current Assets</t>
  </si>
  <si>
    <t>Recurrent Income per Student (B/A)</t>
  </si>
  <si>
    <t>Total Comprehensive Income for the Year</t>
  </si>
  <si>
    <t>Recurrent Expenditure per Student (excluding Depreciation &amp; interest) (F/A)</t>
  </si>
  <si>
    <t>EBITDA</t>
  </si>
  <si>
    <t>Operating Efficiency (EBITDA/B) - Minimum</t>
  </si>
  <si>
    <t>Working Capital(N/O) - Minimum</t>
  </si>
  <si>
    <t>Net Cashflow</t>
  </si>
  <si>
    <t>Total Inflows</t>
  </si>
  <si>
    <t>Total Outflows</t>
  </si>
  <si>
    <t>Land &amp; Building purchases</t>
  </si>
  <si>
    <t>Plant &amp; Equipment purchases</t>
  </si>
  <si>
    <t>Inventories</t>
  </si>
  <si>
    <t>Recurrent Surplus/Deficit excl Depreciation</t>
  </si>
  <si>
    <t>Loan Principal Repayments - LLL</t>
  </si>
  <si>
    <t>Loan Principal Repayments - Other (incl Overdrafts)</t>
  </si>
  <si>
    <t>Interest Buffer</t>
  </si>
  <si>
    <t>Incremental Loan Interest - LLL</t>
  </si>
  <si>
    <t>Incremental Loan Interest - Other</t>
  </si>
  <si>
    <t>Adjusted Recurrent Surplus/Deficit</t>
  </si>
  <si>
    <t>Adjusted Net Cashflow</t>
  </si>
  <si>
    <t>Note: EBITDA remains unchanged</t>
  </si>
  <si>
    <t>Total Additional Loan Interest</t>
  </si>
  <si>
    <t>Interest Rate on Other Credit Provider Loans (%)</t>
  </si>
  <si>
    <t>Shaded information to be completed by all Applicants</t>
  </si>
  <si>
    <t>Loan Interest - Other (incl Overdrafts)</t>
  </si>
  <si>
    <t>Sensitivity Analysis - Based on 2% Buffer interest rates</t>
  </si>
  <si>
    <t xml:space="preserve">EBITDA </t>
  </si>
  <si>
    <t>Total Adjusted Loan Interest</t>
  </si>
  <si>
    <t>Adjusted Cash &amp; Cash Equivalents</t>
  </si>
  <si>
    <t>P</t>
  </si>
  <si>
    <t>Q</t>
  </si>
  <si>
    <t>Interest Cover (EBITDA/Q) - Minimum</t>
  </si>
  <si>
    <t>Bank statement(s) for last 12 months for all loan facilities with other credit providers (please attach)</t>
  </si>
  <si>
    <t>- Agrees that if regular repayments are not made, the regional school office support fund will make funds available as required.</t>
  </si>
  <si>
    <t>Maximum LVR</t>
  </si>
  <si>
    <t>Loans appvd not funded*</t>
  </si>
  <si>
    <t>Existing loans/overdrafts with other credit providers (e.g. Bank) - attach a schedule if more than 5 loans</t>
  </si>
  <si>
    <t>Existing loans/overdrafts with LLL - attach a schedule if more than 5 loans</t>
  </si>
  <si>
    <t>Cash as % of Recurrent Income (I/B) - Minimum</t>
  </si>
  <si>
    <t>If YES to previous question, please provide details of the reason/s and proposed plans to ensure these Benchmarks will be achieved in the future.</t>
  </si>
  <si>
    <t>Note: If the school is owned by a congregation, parish or association, this declaration needs to be signed by the authorised officers of the respective governing</t>
  </si>
  <si>
    <t>- To make minimum repayments in accordance with the loan contract;</t>
  </si>
  <si>
    <t>- Acknowledge that the LLL will rely on the information in this form, and the confirmations above, when assessing this application;</t>
  </si>
  <si>
    <t xml:space="preserve">Key requirements/ Core KPIs </t>
  </si>
  <si>
    <t>body. If the school is owned by the District, this declaration needs to be signed by the authorised officers of the school council.</t>
  </si>
  <si>
    <t>Authorised Officers</t>
  </si>
  <si>
    <t>12700-15500</t>
  </si>
  <si>
    <t>14100-16900</t>
  </si>
  <si>
    <t>15200-19500</t>
  </si>
  <si>
    <t>15700-19100</t>
  </si>
  <si>
    <t>17100-20400</t>
  </si>
  <si>
    <t>16500-20400</t>
  </si>
  <si>
    <t>18600-23100</t>
  </si>
  <si>
    <t>20400-24700</t>
  </si>
  <si>
    <t>11100-13300</t>
  </si>
  <si>
    <t>12400-14500</t>
  </si>
  <si>
    <t>13200-16900</t>
  </si>
  <si>
    <t>11400-14400</t>
  </si>
  <si>
    <t>13600-16500</t>
  </si>
  <si>
    <t>14700-17700</t>
  </si>
  <si>
    <t>14300-17700</t>
  </si>
  <si>
    <t>16200-20000</t>
  </si>
  <si>
    <t>17500-21400</t>
  </si>
  <si>
    <t>EFS 2018 Recommended Benchmarks Qld/SA</t>
  </si>
  <si>
    <t>EFS 2018 Recommended Benchmarks WA/NT</t>
  </si>
  <si>
    <t>13700-16900</t>
  </si>
  <si>
    <t>15300-18100</t>
  </si>
  <si>
    <t>16600-21000</t>
  </si>
  <si>
    <t>14400-18300</t>
  </si>
  <si>
    <t>17200-21000</t>
  </si>
  <si>
    <t>18400-22200</t>
  </si>
  <si>
    <t>18000-22400</t>
  </si>
  <si>
    <t>20300-24700</t>
  </si>
  <si>
    <t>21500-25900</t>
  </si>
  <si>
    <t>11900-14600</t>
  </si>
  <si>
    <t>13300-15600</t>
  </si>
  <si>
    <t>14400-18200</t>
  </si>
  <si>
    <t>12500-15900</t>
  </si>
  <si>
    <t>14900-18200</t>
  </si>
  <si>
    <t>16000-19300</t>
  </si>
  <si>
    <t>15500-19400</t>
  </si>
  <si>
    <t>17600-21500</t>
  </si>
  <si>
    <t>18600-22500</t>
  </si>
  <si>
    <t>EFS 2018 Recommended Benchmarks NSW/Vic</t>
  </si>
  <si>
    <t>14200-17700</t>
  </si>
  <si>
    <t>15400-19100</t>
  </si>
  <si>
    <t>17100-21700</t>
  </si>
  <si>
    <t>15100-19000</t>
  </si>
  <si>
    <t>17800-21700</t>
  </si>
  <si>
    <t>19100-22700</t>
  </si>
  <si>
    <t>18400-22800</t>
  </si>
  <si>
    <t>21000-25500</t>
  </si>
  <si>
    <t>22200-26800</t>
  </si>
  <si>
    <t>14700-18800</t>
  </si>
  <si>
    <t>13100-16400</t>
  </si>
  <si>
    <t>15500-18800</t>
  </si>
  <si>
    <t>16500-19700</t>
  </si>
  <si>
    <t>16000-19800</t>
  </si>
  <si>
    <t>18200-22200</t>
  </si>
  <si>
    <t>19300-23300</t>
  </si>
  <si>
    <t>Account         No.</t>
  </si>
  <si>
    <t>Credit Submission</t>
  </si>
  <si>
    <t>Summary</t>
  </si>
  <si>
    <t>Borrower Name:</t>
  </si>
  <si>
    <t>Purpose of Application:</t>
  </si>
  <si>
    <t>Amount of Application:</t>
  </si>
  <si>
    <t>Total LLL Borrowings (incl. this applic):</t>
  </si>
  <si>
    <t>Total Annual Repayments (incl. this applic):</t>
  </si>
  <si>
    <t>Loan Type:</t>
  </si>
  <si>
    <t>Principal and Interest</t>
  </si>
  <si>
    <t>Collateral:</t>
  </si>
  <si>
    <t>District Guarantee &amp; First Mortgage</t>
  </si>
  <si>
    <t>Large Exposure Limit (% of $25M):</t>
  </si>
  <si>
    <t>District Loan Concentration:</t>
  </si>
  <si>
    <t>(incl. this applic)</t>
  </si>
  <si>
    <t>Policy Exceptions:</t>
  </si>
  <si>
    <t>Nil</t>
  </si>
  <si>
    <t>Special Conditions:</t>
  </si>
  <si>
    <t>Details</t>
  </si>
  <si>
    <t>Core KPIs</t>
  </si>
  <si>
    <t>Benchmark</t>
  </si>
  <si>
    <t>Year+1</t>
  </si>
  <si>
    <t>Year+2</t>
  </si>
  <si>
    <t>Year+3</t>
  </si>
  <si>
    <t>Year+4</t>
  </si>
  <si>
    <t>Year+5</t>
  </si>
  <si>
    <t>Year+6</t>
  </si>
  <si>
    <t>Comments if applicable.</t>
  </si>
  <si>
    <t>Capacity</t>
  </si>
  <si>
    <t xml:space="preserve">Summarise the applicant’s capacity to repay the loan(s) including the annual recurrent/operating surplus as a comparison against the aggregated annual repayment as well as financial projections over the next 5 years.  </t>
  </si>
  <si>
    <t>Other Borrowings</t>
  </si>
  <si>
    <t>Credit Provider:</t>
  </si>
  <si>
    <t>Balance:</t>
  </si>
  <si>
    <t>Remaining Term:</t>
  </si>
  <si>
    <t>Annual Repayments:</t>
  </si>
  <si>
    <t>Collateral</t>
  </si>
  <si>
    <t>Guarantee:</t>
  </si>
  <si>
    <t>District Guarantee</t>
  </si>
  <si>
    <t>Mortgage:</t>
  </si>
  <si>
    <t>First/Second - TBA</t>
  </si>
  <si>
    <t>Other (if applicable):</t>
  </si>
  <si>
    <t>General Security Agreement (GSA) - TBA</t>
  </si>
  <si>
    <t>Last Valuation Date:</t>
  </si>
  <si>
    <t>Valuation Type:</t>
  </si>
  <si>
    <t>Going Concern</t>
  </si>
  <si>
    <t>Key Risk Factors</t>
  </si>
  <si>
    <t>Summary of any key risk factors.</t>
  </si>
  <si>
    <t>Credit History</t>
  </si>
  <si>
    <t>Commentary regarding the past performance of any credit facilities held with the LLL.</t>
  </si>
  <si>
    <t>Additional Information</t>
  </si>
  <si>
    <t>Any additional information that is relevant to the application including full details of Policy Exceptions and/or Special Conditions.</t>
  </si>
  <si>
    <t>Prepared By:</t>
  </si>
  <si>
    <t>xxxxx</t>
  </si>
  <si>
    <t>Date:</t>
  </si>
  <si>
    <t>* Include all undrawn facilities</t>
  </si>
  <si>
    <t>Include loans, overdrafts, line of credit, leases, hire purchase etc, and the term/length of each</t>
  </si>
  <si>
    <r>
      <t xml:space="preserve">Section 2          Project Details </t>
    </r>
    <r>
      <rPr>
        <sz val="10"/>
        <color theme="0"/>
        <rFont val="Calibri"/>
        <family val="2"/>
        <scheme val="minor"/>
      </rPr>
      <t>(if space is insufficient please attach pages as an addendum)</t>
    </r>
  </si>
  <si>
    <r>
      <t xml:space="preserve">    Bridging/Short Term</t>
    </r>
    <r>
      <rPr>
        <sz val="11"/>
        <color rgb="FF000000"/>
        <rFont val="Calibri"/>
        <family val="2"/>
        <scheme val="minor"/>
      </rPr>
      <t xml:space="preserve"> (up to 3 years)</t>
    </r>
  </si>
  <si>
    <r>
      <t xml:space="preserve">- Confirms that it has assessed this proposal and is </t>
    </r>
    <r>
      <rPr>
        <sz val="11"/>
        <color theme="1"/>
        <rFont val="Calibri"/>
        <family val="2"/>
        <scheme val="minor"/>
      </rPr>
      <t>satisfied as to its viability;</t>
    </r>
  </si>
  <si>
    <r>
      <t xml:space="preserve">- Agrees </t>
    </r>
    <r>
      <rPr>
        <sz val="11"/>
        <color theme="1"/>
        <rFont val="Calibri"/>
        <family val="2"/>
        <scheme val="minor"/>
      </rPr>
      <t>it will regularly monitor the repayment performance of the borrower;</t>
    </r>
  </si>
  <si>
    <r>
      <t>- Confirm that all details in above section</t>
    </r>
    <r>
      <rPr>
        <sz val="11"/>
        <color theme="1"/>
        <rFont val="Calibri"/>
        <family val="2"/>
        <scheme val="minor"/>
      </rPr>
      <t xml:space="preserve"> are in all respects complete and accurate and are not, by omission or otherwise, misleading;</t>
    </r>
  </si>
  <si>
    <t>Note:</t>
  </si>
  <si>
    <t>Application must include the following information:</t>
  </si>
  <si>
    <t>- A copy of audited financial statements for the last 2 years</t>
  </si>
  <si>
    <t>Term/ Length</t>
  </si>
  <si>
    <t>- a copy of minutes of school/governing body meeting approving this application</t>
  </si>
  <si>
    <t>If NO to above, please provide further details.</t>
  </si>
  <si>
    <t>, Resolution No.</t>
  </si>
  <si>
    <t xml:space="preserve">- Acknowledge that if this application is approved by the LLL, it will guarantee the repayment of the loan and indemnify the LLL against any loss in the event </t>
  </si>
  <si>
    <t xml:space="preserve">  of default by the borrower on an LLL loan.</t>
  </si>
  <si>
    <t>Debt/EBITDA ((J+K)/EBITDA) - Maximum</t>
  </si>
  <si>
    <t>Debt per Student ((J+K)/A) - Maximum</t>
  </si>
  <si>
    <t>23300-28900</t>
  </si>
  <si>
    <t>20300-25500</t>
  </si>
  <si>
    <t>Land, Buildings &amp; Improvements (Latest Valuation + Additions)</t>
  </si>
  <si>
    <t>Application and supporting documentation must be lodged with the local LCA Regional School Office.</t>
  </si>
  <si>
    <t>- To accept the terms and conditions of the loan;</t>
  </si>
  <si>
    <t xml:space="preserve">- To apply for a  loan for the purpose detailed in this application totalling   $                                                 </t>
  </si>
  <si>
    <t>Interest Cover (EBITDA/(C+D)) - Minimum</t>
  </si>
  <si>
    <t>Debt Service Cover (EBITDA/(C+D+L+M)) - Minimum</t>
  </si>
  <si>
    <t>Repay as % of Total Income ((C+D+L+M)/B) - Maximum</t>
  </si>
  <si>
    <t>LVR ((J+K)/P) - Maximum</t>
  </si>
  <si>
    <t>Debt Service Cover (EBITDA/(L+M+Q)) - Minimum</t>
  </si>
  <si>
    <t>Mobile</t>
  </si>
  <si>
    <t>Phone (working hours)</t>
  </si>
  <si>
    <t>Educational purpose of this project</t>
  </si>
  <si>
    <t xml:space="preserve">  Own Resources (school contributions)</t>
  </si>
  <si>
    <t xml:space="preserve">  Capital grants:</t>
  </si>
  <si>
    <t>Other Capital Income - one-off (including capital levies)</t>
  </si>
  <si>
    <t>Other Current Assets/ Prepayments</t>
  </si>
  <si>
    <t>KPIs</t>
  </si>
  <si>
    <t>Other KPIs</t>
  </si>
  <si>
    <t>Year+7</t>
  </si>
  <si>
    <t>Year+8</t>
  </si>
  <si>
    <t>Year+9</t>
  </si>
  <si>
    <t>Year+10</t>
  </si>
  <si>
    <t>Interest Only</t>
  </si>
  <si>
    <t>Term of Loan (years)</t>
  </si>
  <si>
    <t>Total Term</t>
  </si>
  <si>
    <t>quarterly, and are recommended to be made monthly. A Direct Debit Authority must be set up by the borrower to make at least quarterly repayments.</t>
  </si>
  <si>
    <t xml:space="preserve">Note: The standard long term LLL loan is 15 years. Interest only term of up to 5 years will be considered for new and developing schools. Repayments must be made at least </t>
  </si>
  <si>
    <t>e.g.: Legal action, large reduction in enrolments, etc.</t>
  </si>
  <si>
    <t>Loan Term: Interest only (years)</t>
  </si>
  <si>
    <t>Loan Term: Prncipal and Interest (years)</t>
  </si>
  <si>
    <t>Year +9</t>
  </si>
  <si>
    <t>Year +10</t>
  </si>
  <si>
    <t>Short Term Accruals/ Provisions</t>
  </si>
  <si>
    <t>- A copy of budget projections (minimum 5 years) including loan repayments for the proposed project</t>
  </si>
  <si>
    <t>Loan Term: Principal and Interest (years)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</si>
  <si>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0"/>
        <color theme="1"/>
        <rFont val="Calibri"/>
        <family val="2"/>
        <scheme val="minor"/>
      </rPr>
      <t>Op Efficiency (Minimum)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</si>
  <si>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0"/>
        <color theme="1"/>
        <rFont val="Calibri"/>
        <family val="2"/>
        <scheme val="minor"/>
      </rPr>
      <t>Debt/EBIDTA (Maximum)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</si>
  <si>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0"/>
        <color theme="1"/>
        <rFont val="Calibri"/>
        <family val="2"/>
        <scheme val="minor"/>
      </rPr>
      <t>Interest Cover (Minimum)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</si>
  <si>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0"/>
        <color theme="1"/>
        <rFont val="Calibri"/>
        <family val="2"/>
        <scheme val="minor"/>
      </rPr>
      <t>Debt Service Cover (Minimum)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</si>
  <si>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0"/>
        <color theme="1"/>
        <rFont val="Calibri"/>
        <family val="2"/>
        <scheme val="minor"/>
      </rPr>
      <t>Working Capital (Minimum)</t>
    </r>
  </si>
  <si>
    <t>Any significant risk factors that may impact on the school and its enrolment forecast?</t>
  </si>
  <si>
    <t>Are all compliance requirements up to date? e.g.: ATO payments, Government reporting, ACNC, etc.</t>
  </si>
  <si>
    <t>- Confirms that it has assessed this proposal and is satisfied as to its viability;</t>
  </si>
  <si>
    <t>Minimum 5 year forecast required. Up to 15 years will be required for New &amp; Developing Schools</t>
  </si>
  <si>
    <t>Name of the project</t>
  </si>
  <si>
    <t>Summary (for District &amp; LLL use only)</t>
  </si>
  <si>
    <t>District Loan Concentration Limit:</t>
  </si>
  <si>
    <r>
      <t xml:space="preserve">Net Debt/EBITDA ((J+K-I)/EBITDA) - Maximum - </t>
    </r>
    <r>
      <rPr>
        <sz val="11"/>
        <color theme="1"/>
        <rFont val="Calibri"/>
        <family val="2"/>
        <scheme val="minor"/>
      </rPr>
      <t>Ignored if less than 0</t>
    </r>
  </si>
  <si>
    <t>LVR (Maximum 75%  LVR as per policy):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</si>
  <si>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0"/>
        <color theme="1"/>
        <rFont val="Calibri"/>
        <family val="2"/>
        <scheme val="minor"/>
      </rPr>
      <t>LVR (Maximum: 75% as per policy)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</si>
</sst>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&quot;$&quot;* #,##0_-;\-&quot;$&quot;* #,##0_-;_-&quot;$&quot;* &quot;-&quot;??_-;_-@_-"/>
    <numFmt numFmtId="167" formatCode="0000\ 000\ 000"/>
    <numFmt numFmtId="168" formatCode="0000"/>
    <numFmt numFmtId="169" formatCode="00\ 000\ 000\ 000"/>
    <numFmt numFmtId="170" formatCode="d/mm/yyyy;@"/>
    <numFmt numFmtId="171" formatCode="_-* #,##0.0_-;\-* #,##0.0_-;_-* &quot;-&quot;??_-;_-@_-"/>
    <numFmt numFmtId="172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indexed="81"/>
      <name val="Tahoma"/>
      <family val="2"/>
    </font>
    <font>
      <sz val="8"/>
      <color rgb="FF000000"/>
      <name val="Segoe UI"/>
      <family val="2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Protection="1"/>
    <xf numFmtId="0" fontId="0" fillId="0" borderId="0" xfId="0" applyFill="1" applyProtection="1"/>
    <xf numFmtId="0" fontId="0" fillId="0" borderId="0" xfId="0" applyFont="1" applyProtection="1"/>
    <xf numFmtId="0" fontId="0" fillId="0" borderId="15" xfId="0" applyFont="1" applyBorder="1" applyProtection="1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9" fontId="2" fillId="0" borderId="0" xfId="3" applyFont="1" applyFill="1" applyAlignment="1" applyProtection="1">
      <alignment horizontal="center"/>
    </xf>
    <xf numFmtId="0" fontId="0" fillId="0" borderId="0" xfId="0" quotePrefix="1" applyFont="1" applyProtection="1"/>
    <xf numFmtId="0" fontId="12" fillId="0" borderId="0" xfId="0" applyFont="1" applyBorder="1" applyAlignment="1" applyProtection="1">
      <alignment horizontal="left"/>
    </xf>
    <xf numFmtId="9" fontId="0" fillId="0" borderId="0" xfId="3" applyFont="1" applyFill="1" applyProtection="1"/>
    <xf numFmtId="0" fontId="0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9" fontId="0" fillId="0" borderId="6" xfId="3" applyFont="1" applyFill="1" applyBorder="1" applyProtection="1"/>
    <xf numFmtId="0" fontId="0" fillId="0" borderId="0" xfId="0" applyFont="1" applyFill="1" applyProtection="1"/>
    <xf numFmtId="0" fontId="12" fillId="0" borderId="0" xfId="0" applyFont="1" applyFill="1" applyBorder="1" applyAlignment="1" applyProtection="1">
      <alignment horizontal="left"/>
    </xf>
    <xf numFmtId="0" fontId="25" fillId="3" borderId="0" xfId="0" applyFont="1" applyFill="1" applyProtection="1"/>
    <xf numFmtId="0" fontId="24" fillId="3" borderId="0" xfId="0" applyFont="1" applyFill="1" applyProtection="1"/>
    <xf numFmtId="0" fontId="12" fillId="3" borderId="0" xfId="0" applyFont="1" applyFill="1" applyProtection="1"/>
    <xf numFmtId="0" fontId="12" fillId="4" borderId="25" xfId="0" quotePrefix="1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/>
      <protection locked="0"/>
    </xf>
    <xf numFmtId="164" fontId="12" fillId="4" borderId="25" xfId="2" applyNumberFormat="1" applyFont="1" applyFill="1" applyBorder="1" applyProtection="1">
      <protection locked="0"/>
    </xf>
    <xf numFmtId="0" fontId="0" fillId="4" borderId="25" xfId="2" applyNumberFormat="1" applyFont="1" applyFill="1" applyBorder="1" applyAlignment="1" applyProtection="1">
      <alignment horizontal="center"/>
      <protection locked="0"/>
    </xf>
    <xf numFmtId="164" fontId="0" fillId="4" borderId="25" xfId="2" applyNumberFormat="1" applyFont="1" applyFill="1" applyBorder="1" applyProtection="1">
      <protection locked="0"/>
    </xf>
    <xf numFmtId="14" fontId="12" fillId="0" borderId="0" xfId="0" applyNumberFormat="1" applyFont="1" applyFill="1" applyProtection="1">
      <protection locked="0"/>
    </xf>
    <xf numFmtId="0" fontId="15" fillId="0" borderId="0" xfId="0" applyFont="1" applyBorder="1" applyProtection="1"/>
    <xf numFmtId="9" fontId="14" fillId="0" borderId="0" xfId="3" applyFont="1" applyFill="1" applyAlignment="1" applyProtection="1">
      <alignment horizontal="center"/>
    </xf>
    <xf numFmtId="0" fontId="7" fillId="0" borderId="0" xfId="0" applyFont="1" applyProtection="1"/>
    <xf numFmtId="165" fontId="3" fillId="0" borderId="0" xfId="0" applyNumberFormat="1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9" fontId="3" fillId="0" borderId="0" xfId="0" applyNumberFormat="1" applyFont="1" applyFill="1" applyAlignment="1" applyProtection="1">
      <alignment horizontal="center"/>
    </xf>
    <xf numFmtId="0" fontId="8" fillId="4" borderId="0" xfId="0" applyFont="1" applyFill="1" applyAlignment="1" applyProtection="1">
      <alignment vertical="center"/>
    </xf>
    <xf numFmtId="0" fontId="0" fillId="4" borderId="0" xfId="0" applyFill="1" applyProtection="1"/>
    <xf numFmtId="43" fontId="0" fillId="4" borderId="0" xfId="2" applyFont="1" applyFill="1" applyProtection="1"/>
    <xf numFmtId="0" fontId="0" fillId="4" borderId="2" xfId="0" applyFill="1" applyBorder="1" applyProtection="1"/>
    <xf numFmtId="0" fontId="3" fillId="4" borderId="2" xfId="0" applyFont="1" applyFill="1" applyBorder="1" applyProtection="1"/>
    <xf numFmtId="43" fontId="0" fillId="4" borderId="2" xfId="2" applyFont="1" applyFill="1" applyBorder="1" applyProtection="1"/>
    <xf numFmtId="164" fontId="0" fillId="0" borderId="2" xfId="2" applyNumberFormat="1" applyFont="1" applyFill="1" applyBorder="1" applyProtection="1"/>
    <xf numFmtId="0" fontId="4" fillId="4" borderId="2" xfId="0" applyFont="1" applyFill="1" applyBorder="1" applyProtection="1"/>
    <xf numFmtId="0" fontId="9" fillId="4" borderId="2" xfId="0" applyFont="1" applyFill="1" applyBorder="1" applyProtection="1"/>
    <xf numFmtId="164" fontId="0" fillId="4" borderId="2" xfId="2" applyNumberFormat="1" applyFont="1" applyFill="1" applyBorder="1" applyProtection="1"/>
    <xf numFmtId="164" fontId="3" fillId="4" borderId="2" xfId="2" applyNumberFormat="1" applyFont="1" applyFill="1" applyBorder="1" applyProtection="1"/>
    <xf numFmtId="0" fontId="0" fillId="4" borderId="11" xfId="0" applyFill="1" applyBorder="1" applyProtection="1"/>
    <xf numFmtId="0" fontId="0" fillId="4" borderId="12" xfId="0" applyFill="1" applyBorder="1" applyProtection="1"/>
    <xf numFmtId="43" fontId="0" fillId="4" borderId="13" xfId="2" applyFont="1" applyFill="1" applyBorder="1" applyProtection="1"/>
    <xf numFmtId="164" fontId="12" fillId="0" borderId="2" xfId="2" applyNumberFormat="1" applyFont="1" applyFill="1" applyBorder="1" applyProtection="1"/>
    <xf numFmtId="0" fontId="9" fillId="4" borderId="3" xfId="0" applyFont="1" applyFill="1" applyBorder="1" applyProtection="1"/>
    <xf numFmtId="0" fontId="9" fillId="0" borderId="11" xfId="0" applyFont="1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12" fillId="0" borderId="0" xfId="0" applyFont="1" applyFill="1" applyProtection="1"/>
    <xf numFmtId="0" fontId="0" fillId="4" borderId="14" xfId="0" applyFill="1" applyBorder="1" applyProtection="1"/>
    <xf numFmtId="14" fontId="0" fillId="4" borderId="12" xfId="0" applyNumberFormat="1" applyFill="1" applyBorder="1" applyProtection="1"/>
    <xf numFmtId="9" fontId="12" fillId="0" borderId="2" xfId="3" applyFont="1" applyFill="1" applyBorder="1" applyProtection="1"/>
    <xf numFmtId="0" fontId="0" fillId="4" borderId="0" xfId="0" applyFill="1" applyBorder="1" applyProtection="1"/>
    <xf numFmtId="14" fontId="0" fillId="4" borderId="0" xfId="0" applyNumberFormat="1" applyFill="1" applyBorder="1" applyProtection="1"/>
    <xf numFmtId="43" fontId="0" fillId="4" borderId="0" xfId="2" applyFont="1" applyFill="1" applyBorder="1" applyProtection="1"/>
    <xf numFmtId="0" fontId="11" fillId="4" borderId="0" xfId="0" applyFont="1" applyFill="1" applyProtection="1"/>
    <xf numFmtId="0" fontId="10" fillId="0" borderId="0" xfId="0" applyFont="1" applyProtection="1"/>
    <xf numFmtId="43" fontId="0" fillId="0" borderId="0" xfId="2" applyFont="1" applyProtection="1"/>
    <xf numFmtId="0" fontId="3" fillId="6" borderId="0" xfId="0" applyFont="1" applyFill="1" applyProtection="1"/>
    <xf numFmtId="0" fontId="0" fillId="0" borderId="0" xfId="0" applyFill="1" applyAlignment="1" applyProtection="1">
      <alignment horizontal="center"/>
    </xf>
    <xf numFmtId="43" fontId="0" fillId="0" borderId="0" xfId="2" applyFont="1" applyAlignment="1" applyProtection="1">
      <alignment horizontal="center"/>
    </xf>
    <xf numFmtId="0" fontId="3" fillId="0" borderId="0" xfId="3" applyNumberFormat="1" applyFont="1" applyFill="1" applyProtection="1"/>
    <xf numFmtId="0" fontId="4" fillId="3" borderId="2" xfId="0" applyFont="1" applyFill="1" applyBorder="1" applyProtection="1">
      <protection locked="0"/>
    </xf>
    <xf numFmtId="164" fontId="0" fillId="3" borderId="2" xfId="2" applyNumberFormat="1" applyFont="1" applyFill="1" applyBorder="1" applyProtection="1">
      <protection locked="0"/>
    </xf>
    <xf numFmtId="164" fontId="13" fillId="3" borderId="2" xfId="2" applyNumberFormat="1" applyFont="1" applyFill="1" applyBorder="1" applyProtection="1">
      <protection locked="0"/>
    </xf>
    <xf numFmtId="164" fontId="3" fillId="3" borderId="2" xfId="2" applyNumberFormat="1" applyFont="1" applyFill="1" applyBorder="1" applyProtection="1">
      <protection locked="0"/>
    </xf>
    <xf numFmtId="14" fontId="0" fillId="3" borderId="2" xfId="0" applyNumberFormat="1" applyFill="1" applyBorder="1" applyProtection="1"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3" borderId="0" xfId="0" applyFont="1" applyFill="1" applyProtection="1"/>
    <xf numFmtId="0" fontId="14" fillId="4" borderId="3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  <xf numFmtId="0" fontId="0" fillId="2" borderId="0" xfId="0" applyFont="1" applyFill="1" applyProtection="1"/>
    <xf numFmtId="0" fontId="0" fillId="3" borderId="0" xfId="0" applyFont="1" applyFill="1" applyAlignment="1" applyProtection="1"/>
    <xf numFmtId="0" fontId="0" fillId="4" borderId="0" xfId="0" applyFont="1" applyFill="1" applyProtection="1"/>
    <xf numFmtId="0" fontId="3" fillId="3" borderId="0" xfId="0" applyFont="1" applyFill="1" applyProtection="1"/>
    <xf numFmtId="0" fontId="11" fillId="3" borderId="0" xfId="0" applyFont="1" applyFill="1" applyProtection="1"/>
    <xf numFmtId="0" fontId="10" fillId="3" borderId="0" xfId="0" applyFont="1" applyFill="1" applyProtection="1"/>
    <xf numFmtId="0" fontId="3" fillId="4" borderId="0" xfId="0" applyFont="1" applyFill="1" applyProtection="1"/>
    <xf numFmtId="0" fontId="0" fillId="3" borderId="0" xfId="0" applyFont="1" applyFill="1" applyAlignment="1" applyProtection="1">
      <alignment vertical="center"/>
    </xf>
    <xf numFmtId="164" fontId="12" fillId="4" borderId="25" xfId="2" applyNumberFormat="1" applyFont="1" applyFill="1" applyBorder="1" applyProtection="1"/>
    <xf numFmtId="164" fontId="12" fillId="4" borderId="26" xfId="2" applyNumberFormat="1" applyFont="1" applyFill="1" applyBorder="1" applyProtection="1"/>
    <xf numFmtId="0" fontId="23" fillId="4" borderId="0" xfId="0" applyFont="1" applyFill="1" applyProtection="1"/>
    <xf numFmtId="164" fontId="0" fillId="4" borderId="25" xfId="2" applyNumberFormat="1" applyFont="1" applyFill="1" applyBorder="1" applyProtection="1"/>
    <xf numFmtId="0" fontId="23" fillId="3" borderId="0" xfId="0" applyFont="1" applyFill="1" applyProtection="1"/>
    <xf numFmtId="0" fontId="12" fillId="0" borderId="0" xfId="0" applyFont="1" applyProtection="1"/>
    <xf numFmtId="0" fontId="7" fillId="3" borderId="0" xfId="0" applyFont="1" applyFill="1" applyProtection="1"/>
    <xf numFmtId="0" fontId="0" fillId="3" borderId="0" xfId="0" quotePrefix="1" applyFont="1" applyFill="1" applyProtection="1"/>
    <xf numFmtId="0" fontId="12" fillId="3" borderId="0" xfId="0" quotePrefix="1" applyFont="1" applyFill="1" applyProtection="1"/>
    <xf numFmtId="0" fontId="0" fillId="3" borderId="15" xfId="0" applyFont="1" applyFill="1" applyBorder="1" applyProtection="1"/>
    <xf numFmtId="0" fontId="0" fillId="0" borderId="0" xfId="0" applyFont="1" applyBorder="1" applyProtection="1"/>
    <xf numFmtId="0" fontId="3" fillId="3" borderId="0" xfId="0" quotePrefix="1" applyFont="1" applyFill="1" applyProtection="1"/>
    <xf numFmtId="0" fontId="0" fillId="3" borderId="0" xfId="0" applyFont="1" applyFill="1" applyBorder="1" applyProtection="1"/>
    <xf numFmtId="0" fontId="0" fillId="3" borderId="0" xfId="0" applyFont="1" applyFill="1" applyAlignment="1" applyProtection="1">
      <alignment wrapText="1"/>
    </xf>
    <xf numFmtId="168" fontId="0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/>
    <xf numFmtId="166" fontId="0" fillId="0" borderId="0" xfId="1" applyNumberFormat="1" applyFont="1"/>
    <xf numFmtId="0" fontId="24" fillId="0" borderId="0" xfId="0" applyFont="1" applyFill="1" applyBorder="1" applyProtection="1"/>
    <xf numFmtId="0" fontId="24" fillId="0" borderId="0" xfId="0" applyFont="1" applyBorder="1" applyProtection="1"/>
    <xf numFmtId="0" fontId="0" fillId="0" borderId="7" xfId="0" applyFont="1" applyBorder="1" applyProtection="1"/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Border="1" applyAlignment="1" applyProtection="1">
      <alignment horizontal="left"/>
    </xf>
    <xf numFmtId="0" fontId="0" fillId="0" borderId="15" xfId="0" applyFont="1" applyBorder="1" applyAlignment="1" applyProtection="1">
      <alignment horizontal="center"/>
    </xf>
    <xf numFmtId="0" fontId="26" fillId="0" borderId="0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Protection="1"/>
    <xf numFmtId="0" fontId="0" fillId="0" borderId="7" xfId="0" applyFont="1" applyFill="1" applyBorder="1" applyProtection="1"/>
    <xf numFmtId="0" fontId="0" fillId="0" borderId="6" xfId="0" applyFont="1" applyFill="1" applyBorder="1" applyProtection="1"/>
    <xf numFmtId="10" fontId="0" fillId="0" borderId="0" xfId="0" applyNumberFormat="1" applyFont="1" applyFill="1" applyProtection="1"/>
    <xf numFmtId="10" fontId="0" fillId="0" borderId="7" xfId="0" applyNumberFormat="1" applyFont="1" applyFill="1" applyBorder="1" applyProtection="1"/>
    <xf numFmtId="0" fontId="0" fillId="0" borderId="15" xfId="0" applyFont="1" applyFill="1" applyBorder="1" applyProtection="1"/>
    <xf numFmtId="0" fontId="0" fillId="0" borderId="28" xfId="0" applyFont="1" applyFill="1" applyBorder="1" applyProtection="1"/>
    <xf numFmtId="0" fontId="0" fillId="0" borderId="31" xfId="0" applyFont="1" applyFill="1" applyBorder="1" applyProtection="1"/>
    <xf numFmtId="164" fontId="0" fillId="0" borderId="0" xfId="0" applyNumberFormat="1" applyFont="1" applyFill="1" applyBorder="1" applyProtection="1"/>
    <xf numFmtId="164" fontId="0" fillId="0" borderId="0" xfId="0" applyNumberFormat="1" applyFont="1" applyFill="1" applyProtection="1"/>
    <xf numFmtId="0" fontId="0" fillId="0" borderId="0" xfId="0" applyFont="1" applyBorder="1"/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0" fillId="0" borderId="2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 indent="2"/>
    </xf>
    <xf numFmtId="9" fontId="10" fillId="0" borderId="24" xfId="0" applyNumberFormat="1" applyFont="1" applyBorder="1" applyAlignment="1">
      <alignment horizontal="center" vertical="center" wrapText="1"/>
    </xf>
    <xf numFmtId="10" fontId="10" fillId="0" borderId="24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171" fontId="10" fillId="0" borderId="24" xfId="2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6" fillId="3" borderId="0" xfId="0" applyFont="1" applyFill="1" applyAlignment="1" applyProtection="1">
      <alignment horizontal="center"/>
      <protection locked="0"/>
    </xf>
    <xf numFmtId="0" fontId="33" fillId="3" borderId="0" xfId="0" applyFont="1" applyFill="1" applyAlignment="1" applyProtection="1">
      <alignment horizontal="center"/>
      <protection locked="0"/>
    </xf>
    <xf numFmtId="10" fontId="26" fillId="3" borderId="0" xfId="3" applyNumberFormat="1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5" xfId="0" applyFont="1" applyBorder="1" applyProtection="1"/>
    <xf numFmtId="0" fontId="3" fillId="0" borderId="15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26" fillId="0" borderId="27" xfId="0" applyFont="1" applyBorder="1" applyProtection="1"/>
    <xf numFmtId="0" fontId="26" fillId="0" borderId="0" xfId="0" applyFont="1" applyBorder="1" applyProtection="1"/>
    <xf numFmtId="0" fontId="34" fillId="3" borderId="0" xfId="0" applyFont="1" applyFill="1" applyProtection="1">
      <protection locked="0"/>
    </xf>
    <xf numFmtId="0" fontId="34" fillId="3" borderId="7" xfId="0" applyFont="1" applyFill="1" applyBorder="1" applyProtection="1">
      <protection locked="0"/>
    </xf>
    <xf numFmtId="0" fontId="34" fillId="3" borderId="0" xfId="0" applyFont="1" applyFill="1" applyBorder="1" applyProtection="1">
      <protection locked="0"/>
    </xf>
    <xf numFmtId="0" fontId="12" fillId="0" borderId="0" xfId="0" applyFont="1" applyAlignment="1" applyProtection="1">
      <alignment horizontal="center"/>
    </xf>
    <xf numFmtId="0" fontId="14" fillId="0" borderId="12" xfId="0" applyFont="1" applyBorder="1" applyProtection="1"/>
    <xf numFmtId="0" fontId="14" fillId="0" borderId="13" xfId="0" applyFont="1" applyBorder="1" applyProtection="1"/>
    <xf numFmtId="0" fontId="34" fillId="0" borderId="15" xfId="0" applyFont="1" applyBorder="1" applyProtection="1"/>
    <xf numFmtId="0" fontId="34" fillId="0" borderId="28" xfId="0" applyFont="1" applyBorder="1" applyProtection="1"/>
    <xf numFmtId="0" fontId="26" fillId="0" borderId="7" xfId="0" applyFont="1" applyBorder="1" applyProtection="1"/>
    <xf numFmtId="0" fontId="34" fillId="0" borderId="0" xfId="0" applyFont="1" applyProtection="1"/>
    <xf numFmtId="0" fontId="34" fillId="0" borderId="7" xfId="0" applyFont="1" applyBorder="1" applyProtection="1"/>
    <xf numFmtId="0" fontId="34" fillId="0" borderId="0" xfId="0" applyFont="1" applyBorder="1" applyProtection="1"/>
    <xf numFmtId="164" fontId="34" fillId="3" borderId="0" xfId="2" applyNumberFormat="1" applyFont="1" applyFill="1" applyProtection="1">
      <protection locked="0"/>
    </xf>
    <xf numFmtId="164" fontId="34" fillId="3" borderId="7" xfId="2" applyNumberFormat="1" applyFont="1" applyFill="1" applyBorder="1" applyProtection="1">
      <protection locked="0"/>
    </xf>
    <xf numFmtId="0" fontId="14" fillId="0" borderId="0" xfId="0" applyFont="1" applyAlignment="1" applyProtection="1">
      <alignment horizontal="right"/>
    </xf>
    <xf numFmtId="164" fontId="14" fillId="0" borderId="12" xfId="2" applyNumberFormat="1" applyFont="1" applyFill="1" applyBorder="1" applyProtection="1"/>
    <xf numFmtId="164" fontId="14" fillId="0" borderId="13" xfId="2" applyNumberFormat="1" applyFont="1" applyFill="1" applyBorder="1" applyProtection="1"/>
    <xf numFmtId="0" fontId="14" fillId="0" borderId="0" xfId="0" applyFont="1" applyProtection="1"/>
    <xf numFmtId="164" fontId="26" fillId="0" borderId="0" xfId="2" applyNumberFormat="1" applyFont="1" applyFill="1" applyBorder="1" applyProtection="1"/>
    <xf numFmtId="164" fontId="26" fillId="0" borderId="7" xfId="2" applyNumberFormat="1" applyFont="1" applyFill="1" applyBorder="1" applyProtection="1"/>
    <xf numFmtId="164" fontId="26" fillId="0" borderId="4" xfId="2" applyNumberFormat="1" applyFont="1" applyFill="1" applyBorder="1" applyProtection="1"/>
    <xf numFmtId="164" fontId="34" fillId="0" borderId="0" xfId="2" applyNumberFormat="1" applyFont="1" applyFill="1" applyProtection="1"/>
    <xf numFmtId="164" fontId="34" fillId="0" borderId="7" xfId="2" applyNumberFormat="1" applyFont="1" applyFill="1" applyBorder="1" applyProtection="1"/>
    <xf numFmtId="164" fontId="34" fillId="0" borderId="0" xfId="2" applyNumberFormat="1" applyFont="1" applyFill="1" applyBorder="1" applyProtection="1"/>
    <xf numFmtId="164" fontId="14" fillId="0" borderId="16" xfId="2" applyNumberFormat="1" applyFont="1" applyFill="1" applyBorder="1" applyProtection="1"/>
    <xf numFmtId="164" fontId="14" fillId="0" borderId="29" xfId="2" applyNumberFormat="1" applyFont="1" applyFill="1" applyBorder="1" applyProtection="1"/>
    <xf numFmtId="0" fontId="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/>
    </xf>
    <xf numFmtId="164" fontId="3" fillId="0" borderId="16" xfId="2" applyNumberFormat="1" applyFont="1" applyFill="1" applyBorder="1" applyProtection="1"/>
    <xf numFmtId="164" fontId="3" fillId="0" borderId="29" xfId="2" applyNumberFormat="1" applyFont="1" applyFill="1" applyBorder="1" applyProtection="1"/>
    <xf numFmtId="0" fontId="3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164" fontId="3" fillId="0" borderId="0" xfId="2" applyNumberFormat="1" applyFont="1" applyBorder="1" applyProtection="1"/>
    <xf numFmtId="164" fontId="3" fillId="0" borderId="7" xfId="2" applyNumberFormat="1" applyFont="1" applyBorder="1" applyProtection="1"/>
    <xf numFmtId="0" fontId="14" fillId="0" borderId="0" xfId="0" applyFont="1" applyAlignment="1" applyProtection="1">
      <alignment horizontal="center"/>
    </xf>
    <xf numFmtId="164" fontId="14" fillId="0" borderId="0" xfId="2" applyNumberFormat="1" applyFont="1" applyFill="1" applyBorder="1" applyProtection="1"/>
    <xf numFmtId="164" fontId="14" fillId="0" borderId="7" xfId="2" applyNumberFormat="1" applyFont="1" applyFill="1" applyBorder="1" applyProtection="1"/>
    <xf numFmtId="0" fontId="14" fillId="0" borderId="9" xfId="0" applyFont="1" applyBorder="1" applyAlignment="1" applyProtection="1">
      <alignment horizontal="right"/>
    </xf>
    <xf numFmtId="0" fontId="14" fillId="0" borderId="9" xfId="0" applyFont="1" applyBorder="1" applyAlignment="1" applyProtection="1">
      <alignment horizontal="center"/>
    </xf>
    <xf numFmtId="164" fontId="14" fillId="0" borderId="9" xfId="2" applyNumberFormat="1" applyFont="1" applyFill="1" applyBorder="1" applyProtection="1"/>
    <xf numFmtId="164" fontId="14" fillId="0" borderId="10" xfId="2" applyNumberFormat="1" applyFont="1" applyFill="1" applyBorder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164" fontId="12" fillId="0" borderId="0" xfId="2" applyNumberFormat="1" applyFont="1" applyFill="1" applyProtection="1"/>
    <xf numFmtId="164" fontId="12" fillId="0" borderId="6" xfId="2" applyNumberFormat="1" applyFont="1" applyFill="1" applyBorder="1" applyProtection="1"/>
    <xf numFmtId="0" fontId="14" fillId="0" borderId="0" xfId="0" applyFont="1" applyFill="1" applyProtection="1"/>
    <xf numFmtId="0" fontId="3" fillId="0" borderId="9" xfId="0" applyFont="1" applyBorder="1" applyProtection="1"/>
    <xf numFmtId="0" fontId="12" fillId="0" borderId="9" xfId="0" applyFont="1" applyBorder="1" applyAlignment="1" applyProtection="1">
      <alignment horizontal="center"/>
    </xf>
    <xf numFmtId="164" fontId="34" fillId="0" borderId="9" xfId="2" applyNumberFormat="1" applyFont="1" applyFill="1" applyBorder="1" applyProtection="1"/>
    <xf numFmtId="164" fontId="34" fillId="0" borderId="10" xfId="2" applyNumberFormat="1" applyFont="1" applyFill="1" applyBorder="1" applyProtection="1"/>
    <xf numFmtId="164" fontId="34" fillId="0" borderId="0" xfId="0" applyNumberFormat="1" applyFont="1" applyProtection="1"/>
    <xf numFmtId="164" fontId="34" fillId="0" borderId="7" xfId="0" applyNumberFormat="1" applyFont="1" applyBorder="1" applyProtection="1"/>
    <xf numFmtId="164" fontId="34" fillId="0" borderId="0" xfId="0" applyNumberFormat="1" applyFont="1" applyBorder="1" applyProtection="1"/>
    <xf numFmtId="164" fontId="34" fillId="0" borderId="15" xfId="0" applyNumberFormat="1" applyFont="1" applyBorder="1" applyProtection="1"/>
    <xf numFmtId="164" fontId="34" fillId="0" borderId="28" xfId="0" applyNumberFormat="1" applyFont="1" applyBorder="1" applyProtection="1"/>
    <xf numFmtId="164" fontId="34" fillId="3" borderId="15" xfId="2" applyNumberFormat="1" applyFont="1" applyFill="1" applyBorder="1" applyProtection="1">
      <protection locked="0"/>
    </xf>
    <xf numFmtId="164" fontId="34" fillId="0" borderId="27" xfId="0" applyNumberFormat="1" applyFont="1" applyBorder="1" applyProtection="1"/>
    <xf numFmtId="164" fontId="34" fillId="0" borderId="0" xfId="0" applyNumberFormat="1" applyFont="1" applyFill="1" applyBorder="1" applyProtection="1"/>
    <xf numFmtId="0" fontId="14" fillId="0" borderId="0" xfId="0" applyFont="1" applyFill="1" applyBorder="1" applyProtection="1"/>
    <xf numFmtId="164" fontId="14" fillId="0" borderId="0" xfId="2" applyNumberFormat="1" applyFont="1" applyBorder="1" applyProtection="1"/>
    <xf numFmtId="164" fontId="14" fillId="0" borderId="7" xfId="2" applyNumberFormat="1" applyFont="1" applyBorder="1" applyProtection="1"/>
    <xf numFmtId="164" fontId="0" fillId="0" borderId="0" xfId="2" applyNumberFormat="1" applyFont="1" applyProtection="1"/>
    <xf numFmtId="164" fontId="0" fillId="0" borderId="7" xfId="2" applyNumberFormat="1" applyFont="1" applyBorder="1" applyProtection="1"/>
    <xf numFmtId="10" fontId="0" fillId="0" borderId="0" xfId="3" applyNumberFormat="1" applyFont="1" applyProtection="1"/>
    <xf numFmtId="10" fontId="0" fillId="0" borderId="7" xfId="3" applyNumberFormat="1" applyFont="1" applyBorder="1" applyProtection="1"/>
    <xf numFmtId="10" fontId="0" fillId="0" borderId="0" xfId="3" applyNumberFormat="1" applyFont="1" applyBorder="1" applyProtection="1"/>
    <xf numFmtId="10" fontId="0" fillId="0" borderId="0" xfId="3" applyNumberFormat="1" applyFont="1" applyFill="1" applyProtection="1"/>
    <xf numFmtId="10" fontId="0" fillId="0" borderId="7" xfId="3" applyNumberFormat="1" applyFont="1" applyFill="1" applyBorder="1" applyProtection="1"/>
    <xf numFmtId="10" fontId="0" fillId="0" borderId="0" xfId="3" applyNumberFormat="1" applyFont="1" applyFill="1" applyBorder="1" applyProtection="1"/>
    <xf numFmtId="165" fontId="3" fillId="0" borderId="0" xfId="3" quotePrefix="1" applyNumberFormat="1" applyFont="1" applyFill="1" applyAlignment="1" applyProtection="1">
      <alignment horizontal="center"/>
    </xf>
    <xf numFmtId="165" fontId="0" fillId="0" borderId="0" xfId="3" applyNumberFormat="1" applyFont="1" applyProtection="1"/>
    <xf numFmtId="165" fontId="0" fillId="0" borderId="7" xfId="3" applyNumberFormat="1" applyFont="1" applyBorder="1" applyProtection="1"/>
    <xf numFmtId="9" fontId="3" fillId="0" borderId="0" xfId="3" applyFont="1" applyFill="1" applyAlignment="1" applyProtection="1">
      <alignment horizontal="center"/>
    </xf>
    <xf numFmtId="10" fontId="14" fillId="0" borderId="0" xfId="3" applyNumberFormat="1" applyFont="1" applyFill="1" applyBorder="1" applyAlignment="1" applyProtection="1">
      <alignment horizontal="center"/>
    </xf>
    <xf numFmtId="10" fontId="14" fillId="0" borderId="0" xfId="3" applyNumberFormat="1" applyFont="1" applyFill="1" applyBorder="1" applyProtection="1"/>
    <xf numFmtId="164" fontId="26" fillId="0" borderId="0" xfId="0" applyNumberFormat="1" applyFont="1" applyBorder="1" applyProtection="1"/>
    <xf numFmtId="164" fontId="26" fillId="0" borderId="7" xfId="0" applyNumberFormat="1" applyFont="1" applyBorder="1" applyProtection="1"/>
    <xf numFmtId="164" fontId="26" fillId="0" borderId="11" xfId="2" applyNumberFormat="1" applyFont="1" applyFill="1" applyBorder="1" applyProtection="1"/>
    <xf numFmtId="164" fontId="26" fillId="0" borderId="12" xfId="2" applyNumberFormat="1" applyFont="1" applyFill="1" applyBorder="1" applyProtection="1"/>
    <xf numFmtId="164" fontId="26" fillId="0" borderId="0" xfId="0" applyNumberFormat="1" applyFont="1" applyFill="1" applyBorder="1" applyProtection="1"/>
    <xf numFmtId="0" fontId="34" fillId="0" borderId="0" xfId="0" applyFont="1" applyFill="1" applyProtection="1"/>
    <xf numFmtId="0" fontId="34" fillId="0" borderId="0" xfId="0" applyNumberFormat="1" applyFont="1" applyFill="1" applyBorder="1" applyProtection="1"/>
    <xf numFmtId="164" fontId="26" fillId="0" borderId="30" xfId="2" applyNumberFormat="1" applyFont="1" applyFill="1" applyBorder="1" applyProtection="1"/>
    <xf numFmtId="164" fontId="26" fillId="0" borderId="16" xfId="2" applyNumberFormat="1" applyFont="1" applyFill="1" applyBorder="1" applyProtection="1"/>
    <xf numFmtId="0" fontId="0" fillId="3" borderId="0" xfId="0" applyFont="1" applyFill="1" applyAlignment="1" applyProtection="1">
      <alignment horizontal="center"/>
    </xf>
    <xf numFmtId="14" fontId="12" fillId="0" borderId="0" xfId="0" applyNumberFormat="1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 wrapText="1"/>
    </xf>
    <xf numFmtId="0" fontId="14" fillId="4" borderId="0" xfId="0" quotePrefix="1" applyFont="1" applyFill="1" applyBorder="1" applyAlignment="1" applyProtection="1">
      <alignment horizontal="left" vertical="center"/>
    </xf>
    <xf numFmtId="0" fontId="14" fillId="4" borderId="7" xfId="0" quotePrefix="1" applyFont="1" applyFill="1" applyBorder="1" applyAlignment="1" applyProtection="1">
      <alignment horizontal="left" vertical="center"/>
    </xf>
    <xf numFmtId="0" fontId="14" fillId="4" borderId="9" xfId="0" quotePrefix="1" applyFont="1" applyFill="1" applyBorder="1" applyAlignment="1" applyProtection="1">
      <alignment horizontal="left"/>
    </xf>
    <xf numFmtId="0" fontId="14" fillId="4" borderId="9" xfId="0" applyFont="1" applyFill="1" applyBorder="1" applyAlignment="1" applyProtection="1">
      <alignment horizontal="left"/>
    </xf>
    <xf numFmtId="0" fontId="14" fillId="4" borderId="10" xfId="0" applyFont="1" applyFill="1" applyBorder="1" applyAlignment="1" applyProtection="1">
      <alignment horizontal="left"/>
    </xf>
    <xf numFmtId="0" fontId="12" fillId="4" borderId="0" xfId="0" applyFont="1" applyFill="1" applyAlignment="1" applyProtection="1">
      <alignment horizontal="left" vertical="top"/>
      <protection locked="0"/>
    </xf>
    <xf numFmtId="167" fontId="0" fillId="0" borderId="0" xfId="0" applyNumberFormat="1" applyFont="1" applyFill="1" applyAlignment="1" applyProtection="1">
      <alignment horizontal="left" vertical="top"/>
      <protection locked="0"/>
    </xf>
    <xf numFmtId="164" fontId="12" fillId="4" borderId="0" xfId="2" applyNumberFormat="1" applyFont="1" applyFill="1" applyAlignment="1" applyProtection="1">
      <alignment horizontal="left"/>
      <protection locked="0"/>
    </xf>
    <xf numFmtId="164" fontId="12" fillId="4" borderId="0" xfId="2" applyNumberFormat="1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left" vertical="top" wrapText="1"/>
      <protection locked="0"/>
    </xf>
    <xf numFmtId="0" fontId="20" fillId="2" borderId="0" xfId="0" applyFont="1" applyFill="1" applyAlignment="1" applyProtection="1">
      <alignment horizontal="left"/>
    </xf>
    <xf numFmtId="0" fontId="0" fillId="4" borderId="0" xfId="0" applyFont="1" applyFill="1" applyAlignment="1" applyProtection="1">
      <alignment horizontal="left" vertical="top" wrapText="1"/>
      <protection locked="0"/>
    </xf>
    <xf numFmtId="170" fontId="12" fillId="0" borderId="0" xfId="0" applyNumberFormat="1" applyFont="1" applyFill="1" applyAlignment="1" applyProtection="1">
      <alignment horizontal="center"/>
      <protection locked="0"/>
    </xf>
    <xf numFmtId="166" fontId="12" fillId="4" borderId="0" xfId="1" applyNumberFormat="1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left"/>
    </xf>
    <xf numFmtId="164" fontId="0" fillId="4" borderId="0" xfId="2" applyNumberFormat="1" applyFont="1" applyFill="1" applyAlignment="1" applyProtection="1">
      <alignment horizontal="center"/>
      <protection locked="0"/>
    </xf>
    <xf numFmtId="0" fontId="19" fillId="4" borderId="0" xfId="0" applyFont="1" applyFill="1" applyAlignment="1" applyProtection="1">
      <alignment horizontal="center" vertical="center"/>
    </xf>
    <xf numFmtId="0" fontId="0" fillId="4" borderId="0" xfId="0" applyFont="1" applyFill="1" applyAlignment="1" applyProtection="1">
      <alignment horizontal="left" vertical="top"/>
      <protection locked="0"/>
    </xf>
    <xf numFmtId="0" fontId="12" fillId="4" borderId="0" xfId="0" applyFont="1" applyFill="1" applyAlignment="1" applyProtection="1">
      <alignment horizontal="left" vertical="center"/>
      <protection locked="0"/>
    </xf>
    <xf numFmtId="169" fontId="0" fillId="0" borderId="0" xfId="0" applyNumberFormat="1" applyFont="1" applyFill="1" applyAlignment="1" applyProtection="1">
      <alignment horizontal="left" vertical="top"/>
      <protection locked="0"/>
    </xf>
    <xf numFmtId="0" fontId="12" fillId="4" borderId="0" xfId="0" applyFont="1" applyFill="1" applyAlignment="1" applyProtection="1">
      <alignment horizontal="left"/>
      <protection locked="0"/>
    </xf>
    <xf numFmtId="0" fontId="14" fillId="4" borderId="4" xfId="0" applyFont="1" applyFill="1" applyBorder="1" applyAlignment="1" applyProtection="1">
      <alignment horizontal="left" vertical="center"/>
    </xf>
    <xf numFmtId="0" fontId="14" fillId="4" borderId="5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horizontal="left" vertical="center"/>
    </xf>
    <xf numFmtId="0" fontId="12" fillId="4" borderId="17" xfId="0" quotePrefix="1" applyFont="1" applyFill="1" applyBorder="1" applyAlignment="1" applyProtection="1">
      <alignment horizontal="left"/>
      <protection locked="0"/>
    </xf>
    <xf numFmtId="0" fontId="12" fillId="4" borderId="18" xfId="0" quotePrefix="1" applyFont="1" applyFill="1" applyBorder="1" applyAlignment="1" applyProtection="1">
      <alignment horizontal="left"/>
      <protection locked="0"/>
    </xf>
    <xf numFmtId="0" fontId="0" fillId="3" borderId="0" xfId="0" applyFont="1" applyFill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left" vertical="top" wrapText="1"/>
      <protection locked="0"/>
    </xf>
    <xf numFmtId="0" fontId="0" fillId="4" borderId="17" xfId="0" quotePrefix="1" applyFont="1" applyFill="1" applyBorder="1" applyAlignment="1" applyProtection="1">
      <alignment horizontal="left"/>
      <protection locked="0"/>
    </xf>
    <xf numFmtId="0" fontId="0" fillId="4" borderId="18" xfId="0" quotePrefix="1" applyFont="1" applyFill="1" applyBorder="1" applyAlignment="1" applyProtection="1">
      <alignment horizontal="left"/>
      <protection locked="0"/>
    </xf>
    <xf numFmtId="0" fontId="0" fillId="4" borderId="19" xfId="0" quotePrefix="1" applyFont="1" applyFill="1" applyBorder="1" applyAlignment="1" applyProtection="1">
      <alignment horizontal="left"/>
      <protection locked="0"/>
    </xf>
    <xf numFmtId="0" fontId="0" fillId="3" borderId="0" xfId="0" applyFont="1" applyFill="1" applyAlignment="1" applyProtection="1">
      <alignment horizontal="center" vertical="center"/>
    </xf>
    <xf numFmtId="0" fontId="0" fillId="3" borderId="15" xfId="0" applyFont="1" applyFill="1" applyBorder="1" applyAlignment="1" applyProtection="1">
      <alignment horizontal="center" vertical="center"/>
    </xf>
    <xf numFmtId="0" fontId="0" fillId="4" borderId="17" xfId="0" applyFont="1" applyFill="1" applyBorder="1" applyAlignment="1" applyProtection="1">
      <alignment horizontal="center"/>
      <protection locked="0"/>
    </xf>
    <xf numFmtId="0" fontId="0" fillId="4" borderId="18" xfId="0" applyFont="1" applyFill="1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/>
      <protection locked="0"/>
    </xf>
    <xf numFmtId="166" fontId="12" fillId="5" borderId="0" xfId="1" applyNumberFormat="1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left" vertical="center"/>
    </xf>
    <xf numFmtId="0" fontId="12" fillId="4" borderId="0" xfId="0" applyFont="1" applyFill="1" applyAlignment="1" applyProtection="1">
      <alignment horizontal="center" wrapText="1"/>
      <protection locked="0"/>
    </xf>
    <xf numFmtId="14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0" fillId="4" borderId="17" xfId="0" quotePrefix="1" applyFont="1" applyFill="1" applyBorder="1" applyAlignment="1" applyProtection="1">
      <alignment horizontal="center"/>
      <protection locked="0"/>
    </xf>
    <xf numFmtId="0" fontId="0" fillId="4" borderId="18" xfId="0" quotePrefix="1" applyFont="1" applyFill="1" applyBorder="1" applyAlignment="1" applyProtection="1">
      <alignment horizontal="center"/>
      <protection locked="0"/>
    </xf>
    <xf numFmtId="0" fontId="0" fillId="4" borderId="19" xfId="0" quotePrefix="1" applyFont="1" applyFill="1" applyBorder="1" applyAlignment="1" applyProtection="1">
      <alignment horizontal="center"/>
      <protection locked="0"/>
    </xf>
    <xf numFmtId="164" fontId="12" fillId="0" borderId="0" xfId="2" applyNumberFormat="1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0" xfId="0" quotePrefix="1" applyFont="1" applyFill="1" applyAlignment="1" applyProtection="1">
      <alignment horizontal="left" vertical="center" wrapText="1"/>
      <protection locked="0"/>
    </xf>
    <xf numFmtId="0" fontId="0" fillId="4" borderId="0" xfId="0" applyFont="1" applyFill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left" wrapText="1"/>
      <protection locked="0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10" fontId="10" fillId="0" borderId="1" xfId="0" applyNumberFormat="1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72" fontId="10" fillId="0" borderId="17" xfId="3" applyNumberFormat="1" applyFont="1" applyBorder="1" applyAlignment="1">
      <alignment horizontal="left" vertical="center" wrapText="1"/>
    </xf>
    <xf numFmtId="172" fontId="10" fillId="0" borderId="19" xfId="3" applyNumberFormat="1" applyFont="1" applyBorder="1" applyAlignment="1">
      <alignment horizontal="left" vertical="center" wrapText="1"/>
    </xf>
    <xf numFmtId="43" fontId="10" fillId="0" borderId="20" xfId="2" applyFont="1" applyBorder="1" applyAlignment="1">
      <alignment vertical="center" wrapText="1"/>
    </xf>
    <xf numFmtId="43" fontId="10" fillId="0" borderId="21" xfId="2" applyFont="1" applyBorder="1" applyAlignment="1">
      <alignment vertical="center" wrapText="1"/>
    </xf>
    <xf numFmtId="172" fontId="10" fillId="0" borderId="23" xfId="3" applyNumberFormat="1" applyFont="1" applyBorder="1" applyAlignment="1">
      <alignment horizontal="left" vertical="center" wrapText="1"/>
    </xf>
    <xf numFmtId="172" fontId="10" fillId="0" borderId="24" xfId="3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166" fontId="10" fillId="0" borderId="17" xfId="1" applyNumberFormat="1" applyFont="1" applyBorder="1" applyAlignment="1">
      <alignment horizontal="left" vertical="top" wrapText="1"/>
    </xf>
    <xf numFmtId="166" fontId="10" fillId="0" borderId="19" xfId="1" applyNumberFormat="1" applyFont="1" applyBorder="1" applyAlignment="1">
      <alignment horizontal="left" vertical="top" wrapText="1"/>
    </xf>
    <xf numFmtId="166" fontId="10" fillId="0" borderId="1" xfId="1" applyNumberFormat="1" applyFont="1" applyBorder="1" applyAlignment="1">
      <alignment horizontal="left" vertical="top" wrapText="1"/>
    </xf>
    <xf numFmtId="166" fontId="10" fillId="0" borderId="22" xfId="1" applyNumberFormat="1" applyFont="1" applyBorder="1" applyAlignment="1">
      <alignment horizontal="left" vertical="top" wrapText="1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26" fillId="3" borderId="0" xfId="0" applyFont="1" applyFill="1" applyAlignment="1" applyProtection="1">
      <alignment horizontal="left"/>
      <protection locked="0"/>
    </xf>
    <xf numFmtId="0" fontId="26" fillId="3" borderId="7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43" fontId="3" fillId="4" borderId="2" xfId="2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54"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GBox"/>
</file>

<file path=xl/ctrlProps/ctrlProp18.xml><?xml version="1.0" encoding="utf-8"?>
<formControlPr xmlns="http://schemas.microsoft.com/office/spreadsheetml/2009/9/main" objectType="GBox"/>
</file>

<file path=xl/ctrlProps/ctrlProp19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/>
</file>

<file path=xl/ctrlProps/ctrlProp21.xml><?xml version="1.0" encoding="utf-8"?>
<formControlPr xmlns="http://schemas.microsoft.com/office/spreadsheetml/2009/9/main" objectType="GBox"/>
</file>

<file path=xl/ctrlProps/ctrlProp22.xml><?xml version="1.0" encoding="utf-8"?>
<formControlPr xmlns="http://schemas.microsoft.com/office/spreadsheetml/2009/9/main" objectType="GBox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GBox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/>
</file>

<file path=xl/ctrlProps/ctrlProp37.xml><?xml version="1.0" encoding="utf-8"?>
<formControlPr xmlns="http://schemas.microsoft.com/office/spreadsheetml/2009/9/main" objectType="GBox"/>
</file>

<file path=xl/ctrlProps/ctrlProp38.xml><?xml version="1.0" encoding="utf-8"?>
<formControlPr xmlns="http://schemas.microsoft.com/office/spreadsheetml/2009/9/main" objectType="GBox"/>
</file>

<file path=xl/ctrlProps/ctrlProp39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40.xml><?xml version="1.0" encoding="utf-8"?>
<formControlPr xmlns="http://schemas.microsoft.com/office/spreadsheetml/2009/9/main" objectType="Radio" checked="Checked" lockText="1" noThreeD="1"/>
</file>

<file path=xl/ctrlProps/ctrlProp41.xml><?xml version="1.0" encoding="utf-8"?>
<formControlPr xmlns="http://schemas.microsoft.com/office/spreadsheetml/2009/9/main" objectType="Radio" checked="Checked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1</xdr:row>
      <xdr:rowOff>0</xdr:rowOff>
    </xdr:from>
    <xdr:to>
      <xdr:col>8</xdr:col>
      <xdr:colOff>460248</xdr:colOff>
      <xdr:row>3</xdr:row>
      <xdr:rowOff>192024</xdr:rowOff>
    </xdr:to>
    <xdr:pic>
      <xdr:nvPicPr>
        <xdr:cNvPr id="4" name="Picture 3" descr="LLL_logo_MONO_S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600" y="381000"/>
          <a:ext cx="965073" cy="5730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771525</xdr:colOff>
          <xdr:row>149</xdr:row>
          <xdr:rowOff>0</xdr:rowOff>
        </xdr:from>
        <xdr:to>
          <xdr:col>11</xdr:col>
          <xdr:colOff>676275</xdr:colOff>
          <xdr:row>150</xdr:row>
          <xdr:rowOff>28575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87</xdr:row>
          <xdr:rowOff>9525</xdr:rowOff>
        </xdr:from>
        <xdr:to>
          <xdr:col>10</xdr:col>
          <xdr:colOff>47625</xdr:colOff>
          <xdr:row>88</xdr:row>
          <xdr:rowOff>38100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86</xdr:row>
          <xdr:rowOff>180975</xdr:rowOff>
        </xdr:from>
        <xdr:to>
          <xdr:col>11</xdr:col>
          <xdr:colOff>47625</xdr:colOff>
          <xdr:row>88</xdr:row>
          <xdr:rowOff>28575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447675</xdr:colOff>
      <xdr:row>86</xdr:row>
      <xdr:rowOff>123825</xdr:rowOff>
    </xdr:from>
    <xdr:to>
      <xdr:col>10</xdr:col>
      <xdr:colOff>714375</xdr:colOff>
      <xdr:row>88</xdr:row>
      <xdr:rowOff>133350</xdr:rowOff>
    </xdr:to>
    <xdr:sp macro="" textlink="">
      <xdr:nvSpPr>
        <xdr:cNvPr id="2" name="Rectangle 1"/>
        <xdr:cNvSpPr/>
      </xdr:nvSpPr>
      <xdr:spPr>
        <a:xfrm>
          <a:off x="5067300" y="13125450"/>
          <a:ext cx="1657350" cy="390525"/>
        </a:xfrm>
        <a:prstGeom prst="rect">
          <a:avLst/>
        </a:prstGeom>
        <a:noFill/>
        <a:ln w="3175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287</xdr:row>
          <xdr:rowOff>0</xdr:rowOff>
        </xdr:from>
        <xdr:to>
          <xdr:col>11</xdr:col>
          <xdr:colOff>704850</xdr:colOff>
          <xdr:row>288</xdr:row>
          <xdr:rowOff>28575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286</xdr:row>
          <xdr:rowOff>180975</xdr:rowOff>
        </xdr:from>
        <xdr:to>
          <xdr:col>13</xdr:col>
          <xdr:colOff>9525</xdr:colOff>
          <xdr:row>288</xdr:row>
          <xdr:rowOff>19050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288</xdr:row>
          <xdr:rowOff>180975</xdr:rowOff>
        </xdr:from>
        <xdr:to>
          <xdr:col>11</xdr:col>
          <xdr:colOff>704850</xdr:colOff>
          <xdr:row>290</xdr:row>
          <xdr:rowOff>47625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288</xdr:row>
          <xdr:rowOff>180975</xdr:rowOff>
        </xdr:from>
        <xdr:to>
          <xdr:col>13</xdr:col>
          <xdr:colOff>19050</xdr:colOff>
          <xdr:row>290</xdr:row>
          <xdr:rowOff>47625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288</xdr:row>
          <xdr:rowOff>180975</xdr:rowOff>
        </xdr:from>
        <xdr:to>
          <xdr:col>13</xdr:col>
          <xdr:colOff>533400</xdr:colOff>
          <xdr:row>290</xdr:row>
          <xdr:rowOff>38100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771525</xdr:colOff>
          <xdr:row>288</xdr:row>
          <xdr:rowOff>104775</xdr:rowOff>
        </xdr:from>
        <xdr:to>
          <xdr:col>13</xdr:col>
          <xdr:colOff>609600</xdr:colOff>
          <xdr:row>290</xdr:row>
          <xdr:rowOff>47625</xdr:rowOff>
        </xdr:to>
        <xdr:sp macro="" textlink="">
          <xdr:nvSpPr>
            <xdr:cNvPr id="1142" name="Group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175</xdr:row>
          <xdr:rowOff>0</xdr:rowOff>
        </xdr:from>
        <xdr:to>
          <xdr:col>11</xdr:col>
          <xdr:colOff>704850</xdr:colOff>
          <xdr:row>176</xdr:row>
          <xdr:rowOff>28575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174</xdr:row>
          <xdr:rowOff>180975</xdr:rowOff>
        </xdr:from>
        <xdr:to>
          <xdr:col>13</xdr:col>
          <xdr:colOff>9525</xdr:colOff>
          <xdr:row>176</xdr:row>
          <xdr:rowOff>19050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182</xdr:row>
          <xdr:rowOff>0</xdr:rowOff>
        </xdr:from>
        <xdr:to>
          <xdr:col>11</xdr:col>
          <xdr:colOff>704850</xdr:colOff>
          <xdr:row>183</xdr:row>
          <xdr:rowOff>28575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181</xdr:row>
          <xdr:rowOff>180975</xdr:rowOff>
        </xdr:from>
        <xdr:to>
          <xdr:col>13</xdr:col>
          <xdr:colOff>9525</xdr:colOff>
          <xdr:row>183</xdr:row>
          <xdr:rowOff>19050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291</xdr:row>
          <xdr:rowOff>0</xdr:rowOff>
        </xdr:from>
        <xdr:to>
          <xdr:col>11</xdr:col>
          <xdr:colOff>704850</xdr:colOff>
          <xdr:row>292</xdr:row>
          <xdr:rowOff>57150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291</xdr:row>
          <xdr:rowOff>0</xdr:rowOff>
        </xdr:from>
        <xdr:to>
          <xdr:col>13</xdr:col>
          <xdr:colOff>19050</xdr:colOff>
          <xdr:row>292</xdr:row>
          <xdr:rowOff>57150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291</xdr:row>
          <xdr:rowOff>0</xdr:rowOff>
        </xdr:from>
        <xdr:to>
          <xdr:col>13</xdr:col>
          <xdr:colOff>533400</xdr:colOff>
          <xdr:row>292</xdr:row>
          <xdr:rowOff>47625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291</xdr:row>
          <xdr:rowOff>0</xdr:rowOff>
        </xdr:from>
        <xdr:to>
          <xdr:col>13</xdr:col>
          <xdr:colOff>638175</xdr:colOff>
          <xdr:row>292</xdr:row>
          <xdr:rowOff>152400</xdr:rowOff>
        </xdr:to>
        <xdr:sp macro="" textlink="">
          <xdr:nvSpPr>
            <xdr:cNvPr id="1166" name="Group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148</xdr:row>
          <xdr:rowOff>104775</xdr:rowOff>
        </xdr:from>
        <xdr:to>
          <xdr:col>13</xdr:col>
          <xdr:colOff>0</xdr:colOff>
          <xdr:row>150</xdr:row>
          <xdr:rowOff>104775</xdr:rowOff>
        </xdr:to>
        <xdr:sp macro="" textlink="">
          <xdr:nvSpPr>
            <xdr:cNvPr id="1205" name="Group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151</xdr:row>
          <xdr:rowOff>171450</xdr:rowOff>
        </xdr:from>
        <xdr:to>
          <xdr:col>13</xdr:col>
          <xdr:colOff>0</xdr:colOff>
          <xdr:row>153</xdr:row>
          <xdr:rowOff>133350</xdr:rowOff>
        </xdr:to>
        <xdr:sp macro="" textlink="">
          <xdr:nvSpPr>
            <xdr:cNvPr id="1207" name="Group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771525</xdr:colOff>
          <xdr:row>286</xdr:row>
          <xdr:rowOff>85725</xdr:rowOff>
        </xdr:from>
        <xdr:to>
          <xdr:col>13</xdr:col>
          <xdr:colOff>85725</xdr:colOff>
          <xdr:row>288</xdr:row>
          <xdr:rowOff>85725</xdr:rowOff>
        </xdr:to>
        <xdr:sp macro="" textlink="">
          <xdr:nvSpPr>
            <xdr:cNvPr id="1210" name="Group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181</xdr:row>
          <xdr:rowOff>104775</xdr:rowOff>
        </xdr:from>
        <xdr:to>
          <xdr:col>13</xdr:col>
          <xdr:colOff>85725</xdr:colOff>
          <xdr:row>183</xdr:row>
          <xdr:rowOff>95250</xdr:rowOff>
        </xdr:to>
        <xdr:sp macro="" textlink="">
          <xdr:nvSpPr>
            <xdr:cNvPr id="1224" name="Group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174</xdr:row>
          <xdr:rowOff>104775</xdr:rowOff>
        </xdr:from>
        <xdr:to>
          <xdr:col>13</xdr:col>
          <xdr:colOff>57150</xdr:colOff>
          <xdr:row>176</xdr:row>
          <xdr:rowOff>95250</xdr:rowOff>
        </xdr:to>
        <xdr:sp macro="" textlink="">
          <xdr:nvSpPr>
            <xdr:cNvPr id="1235" name="Group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191</xdr:row>
          <xdr:rowOff>0</xdr:rowOff>
        </xdr:from>
        <xdr:to>
          <xdr:col>11</xdr:col>
          <xdr:colOff>704850</xdr:colOff>
          <xdr:row>192</xdr:row>
          <xdr:rowOff>28575</xdr:rowOff>
        </xdr:to>
        <xdr:sp macro="" textlink="">
          <xdr:nvSpPr>
            <xdr:cNvPr id="1238" name="Option Butto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190</xdr:row>
          <xdr:rowOff>180975</xdr:rowOff>
        </xdr:from>
        <xdr:to>
          <xdr:col>13</xdr:col>
          <xdr:colOff>9525</xdr:colOff>
          <xdr:row>192</xdr:row>
          <xdr:rowOff>19050</xdr:rowOff>
        </xdr:to>
        <xdr:sp macro="" textlink="">
          <xdr:nvSpPr>
            <xdr:cNvPr id="1239" name="Option Butto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190</xdr:row>
          <xdr:rowOff>104775</xdr:rowOff>
        </xdr:from>
        <xdr:to>
          <xdr:col>13</xdr:col>
          <xdr:colOff>85725</xdr:colOff>
          <xdr:row>192</xdr:row>
          <xdr:rowOff>95250</xdr:rowOff>
        </xdr:to>
        <xdr:sp macro="" textlink="">
          <xdr:nvSpPr>
            <xdr:cNvPr id="1240" name="Group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191</xdr:row>
          <xdr:rowOff>0</xdr:rowOff>
        </xdr:from>
        <xdr:to>
          <xdr:col>11</xdr:col>
          <xdr:colOff>704850</xdr:colOff>
          <xdr:row>192</xdr:row>
          <xdr:rowOff>28575</xdr:rowOff>
        </xdr:to>
        <xdr:sp macro="" textlink="">
          <xdr:nvSpPr>
            <xdr:cNvPr id="1241" name="Option Butto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638175</xdr:colOff>
          <xdr:row>129</xdr:row>
          <xdr:rowOff>85725</xdr:rowOff>
        </xdr:from>
        <xdr:to>
          <xdr:col>12</xdr:col>
          <xdr:colOff>762000</xdr:colOff>
          <xdr:row>131</xdr:row>
          <xdr:rowOff>171450</xdr:rowOff>
        </xdr:to>
        <xdr:sp macro="" textlink="">
          <xdr:nvSpPr>
            <xdr:cNvPr id="1242" name="Group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138</xdr:row>
          <xdr:rowOff>0</xdr:rowOff>
        </xdr:from>
        <xdr:to>
          <xdr:col>11</xdr:col>
          <xdr:colOff>704850</xdr:colOff>
          <xdr:row>139</xdr:row>
          <xdr:rowOff>28575</xdr:rowOff>
        </xdr:to>
        <xdr:sp macro="" textlink="">
          <xdr:nvSpPr>
            <xdr:cNvPr id="1243" name="Option Butto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137</xdr:row>
          <xdr:rowOff>180975</xdr:rowOff>
        </xdr:from>
        <xdr:to>
          <xdr:col>13</xdr:col>
          <xdr:colOff>9525</xdr:colOff>
          <xdr:row>139</xdr:row>
          <xdr:rowOff>19050</xdr:rowOff>
        </xdr:to>
        <xdr:sp macro="" textlink="">
          <xdr:nvSpPr>
            <xdr:cNvPr id="1244" name="Option Butto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144</xdr:row>
          <xdr:rowOff>0</xdr:rowOff>
        </xdr:from>
        <xdr:to>
          <xdr:col>11</xdr:col>
          <xdr:colOff>704850</xdr:colOff>
          <xdr:row>145</xdr:row>
          <xdr:rowOff>28575</xdr:rowOff>
        </xdr:to>
        <xdr:sp macro="" textlink="">
          <xdr:nvSpPr>
            <xdr:cNvPr id="1245" name="Option Butto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143</xdr:row>
          <xdr:rowOff>180975</xdr:rowOff>
        </xdr:from>
        <xdr:to>
          <xdr:col>13</xdr:col>
          <xdr:colOff>9525</xdr:colOff>
          <xdr:row>145</xdr:row>
          <xdr:rowOff>19050</xdr:rowOff>
        </xdr:to>
        <xdr:sp macro="" textlink="">
          <xdr:nvSpPr>
            <xdr:cNvPr id="1246" name="Option Butto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133</xdr:row>
          <xdr:rowOff>0</xdr:rowOff>
        </xdr:from>
        <xdr:to>
          <xdr:col>11</xdr:col>
          <xdr:colOff>704850</xdr:colOff>
          <xdr:row>134</xdr:row>
          <xdr:rowOff>28575</xdr:rowOff>
        </xdr:to>
        <xdr:sp macro="" textlink="">
          <xdr:nvSpPr>
            <xdr:cNvPr id="1247" name="Option Butto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132</xdr:row>
          <xdr:rowOff>180975</xdr:rowOff>
        </xdr:from>
        <xdr:to>
          <xdr:col>13</xdr:col>
          <xdr:colOff>9525</xdr:colOff>
          <xdr:row>134</xdr:row>
          <xdr:rowOff>19050</xdr:rowOff>
        </xdr:to>
        <xdr:sp macro="" textlink="">
          <xdr:nvSpPr>
            <xdr:cNvPr id="1248" name="Option Butto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129</xdr:row>
          <xdr:rowOff>161925</xdr:rowOff>
        </xdr:from>
        <xdr:to>
          <xdr:col>11</xdr:col>
          <xdr:colOff>695325</xdr:colOff>
          <xdr:row>131</xdr:row>
          <xdr:rowOff>38100</xdr:rowOff>
        </xdr:to>
        <xdr:sp macro="" textlink="">
          <xdr:nvSpPr>
            <xdr:cNvPr id="1249" name="Option Butto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762000</xdr:colOff>
          <xdr:row>130</xdr:row>
          <xdr:rowOff>0</xdr:rowOff>
        </xdr:from>
        <xdr:to>
          <xdr:col>12</xdr:col>
          <xdr:colOff>685800</xdr:colOff>
          <xdr:row>131</xdr:row>
          <xdr:rowOff>28575</xdr:rowOff>
        </xdr:to>
        <xdr:sp macro="" textlink="">
          <xdr:nvSpPr>
            <xdr:cNvPr id="1250" name="Option Butto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137</xdr:row>
          <xdr:rowOff>57150</xdr:rowOff>
        </xdr:from>
        <xdr:to>
          <xdr:col>14</xdr:col>
          <xdr:colOff>28575</xdr:colOff>
          <xdr:row>139</xdr:row>
          <xdr:rowOff>123825</xdr:rowOff>
        </xdr:to>
        <xdr:sp macro="" textlink="">
          <xdr:nvSpPr>
            <xdr:cNvPr id="1251" name="Group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647700</xdr:colOff>
          <xdr:row>143</xdr:row>
          <xdr:rowOff>95250</xdr:rowOff>
        </xdr:from>
        <xdr:to>
          <xdr:col>14</xdr:col>
          <xdr:colOff>9525</xdr:colOff>
          <xdr:row>145</xdr:row>
          <xdr:rowOff>114300</xdr:rowOff>
        </xdr:to>
        <xdr:sp macro="" textlink="">
          <xdr:nvSpPr>
            <xdr:cNvPr id="1252" name="Group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600075</xdr:colOff>
          <xdr:row>132</xdr:row>
          <xdr:rowOff>152400</xdr:rowOff>
        </xdr:from>
        <xdr:to>
          <xdr:col>14</xdr:col>
          <xdr:colOff>66675</xdr:colOff>
          <xdr:row>135</xdr:row>
          <xdr:rowOff>0</xdr:rowOff>
        </xdr:to>
        <xdr:sp macro="" textlink="">
          <xdr:nvSpPr>
            <xdr:cNvPr id="1253" name="Group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133</xdr:row>
          <xdr:rowOff>0</xdr:rowOff>
        </xdr:from>
        <xdr:to>
          <xdr:col>13</xdr:col>
          <xdr:colOff>533400</xdr:colOff>
          <xdr:row>134</xdr:row>
          <xdr:rowOff>47625</xdr:rowOff>
        </xdr:to>
        <xdr:sp macro="" textlink="">
          <xdr:nvSpPr>
            <xdr:cNvPr id="1254" name="Option Butto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138</xdr:row>
          <xdr:rowOff>0</xdr:rowOff>
        </xdr:from>
        <xdr:to>
          <xdr:col>13</xdr:col>
          <xdr:colOff>533400</xdr:colOff>
          <xdr:row>139</xdr:row>
          <xdr:rowOff>47625</xdr:rowOff>
        </xdr:to>
        <xdr:sp macro="" textlink="">
          <xdr:nvSpPr>
            <xdr:cNvPr id="1255" name="Option Butto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144</xdr:row>
          <xdr:rowOff>0</xdr:rowOff>
        </xdr:from>
        <xdr:to>
          <xdr:col>13</xdr:col>
          <xdr:colOff>533400</xdr:colOff>
          <xdr:row>145</xdr:row>
          <xdr:rowOff>47625</xdr:rowOff>
        </xdr:to>
        <xdr:sp macro="" textlink="">
          <xdr:nvSpPr>
            <xdr:cNvPr id="1256" name="Option Butto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742950</xdr:colOff>
          <xdr:row>149</xdr:row>
          <xdr:rowOff>0</xdr:rowOff>
        </xdr:from>
        <xdr:to>
          <xdr:col>12</xdr:col>
          <xdr:colOff>704850</xdr:colOff>
          <xdr:row>150</xdr:row>
          <xdr:rowOff>28575</xdr:rowOff>
        </xdr:to>
        <xdr:sp macro="" textlink="">
          <xdr:nvSpPr>
            <xdr:cNvPr id="1257" name="Option Butto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152</xdr:row>
          <xdr:rowOff>28575</xdr:rowOff>
        </xdr:from>
        <xdr:to>
          <xdr:col>11</xdr:col>
          <xdr:colOff>628650</xdr:colOff>
          <xdr:row>153</xdr:row>
          <xdr:rowOff>57150</xdr:rowOff>
        </xdr:to>
        <xdr:sp macro="" textlink="">
          <xdr:nvSpPr>
            <xdr:cNvPr id="1258" name="Option Butto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733425</xdr:colOff>
          <xdr:row>152</xdr:row>
          <xdr:rowOff>28575</xdr:rowOff>
        </xdr:from>
        <xdr:to>
          <xdr:col>12</xdr:col>
          <xdr:colOff>561975</xdr:colOff>
          <xdr:row>153</xdr:row>
          <xdr:rowOff>57150</xdr:rowOff>
        </xdr:to>
        <xdr:sp macro="" textlink="">
          <xdr:nvSpPr>
            <xdr:cNvPr id="1259" name="Option Butto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310"/>
  <sheetViews>
    <sheetView tabSelected="1" zoomScaleNormal="100" zoomScaleSheetLayoutView="100" workbookViewId="0"/>
  </sheetViews>
  <sheetFormatPr defaultColWidth="9.140625" defaultRowHeight="15" x14ac:dyDescent="0.25"/>
  <cols>
    <col min="1" max="1" width="2.42578125" style="6" customWidth="1"/>
    <col min="2" max="3" width="9.140625" style="6"/>
    <col min="4" max="4" width="11.140625" style="6" customWidth="1"/>
    <col min="5" max="5" width="9" style="6" customWidth="1"/>
    <col min="6" max="7" width="9.140625" style="6"/>
    <col min="8" max="8" width="10.85546875" style="6" customWidth="1"/>
    <col min="9" max="9" width="9.140625" style="6"/>
    <col min="10" max="14" width="11.7109375" style="6" customWidth="1"/>
    <col min="15" max="15" width="2.42578125" style="6" customWidth="1"/>
    <col min="16" max="16384" width="9.140625" style="6"/>
  </cols>
  <sheetData>
    <row r="1" spans="1:16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6" x14ac:dyDescent="0.25">
      <c r="A2" s="74"/>
      <c r="B2" s="294" t="s">
        <v>170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74"/>
    </row>
    <row r="3" spans="1:16" x14ac:dyDescent="0.25">
      <c r="A3" s="7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74"/>
    </row>
    <row r="4" spans="1:16" ht="22.5" customHeight="1" x14ac:dyDescent="0.25">
      <c r="A4" s="7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74"/>
    </row>
    <row r="5" spans="1:16" x14ac:dyDescent="0.25">
      <c r="A5" s="7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74"/>
    </row>
    <row r="6" spans="1:16" ht="31.5" customHeight="1" x14ac:dyDescent="0.25">
      <c r="A6" s="74"/>
      <c r="B6" s="258" t="s">
        <v>130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74"/>
    </row>
    <row r="7" spans="1:16" x14ac:dyDescent="0.25">
      <c r="A7" s="74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74"/>
    </row>
    <row r="8" spans="1:16" ht="15" customHeight="1" x14ac:dyDescent="0.25">
      <c r="A8" s="74"/>
      <c r="B8" s="75" t="s">
        <v>419</v>
      </c>
      <c r="C8" s="263" t="s">
        <v>433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4"/>
      <c r="O8" s="74"/>
      <c r="P8" s="31"/>
    </row>
    <row r="9" spans="1:16" ht="15" customHeight="1" x14ac:dyDescent="0.25">
      <c r="A9" s="74"/>
      <c r="B9" s="76"/>
      <c r="C9" s="265" t="s">
        <v>420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6"/>
      <c r="O9" s="74"/>
    </row>
    <row r="10" spans="1:16" ht="15" customHeight="1" x14ac:dyDescent="0.25">
      <c r="A10" s="74"/>
      <c r="B10" s="76"/>
      <c r="C10" s="242" t="s">
        <v>423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  <c r="O10" s="74"/>
    </row>
    <row r="11" spans="1:16" ht="15" customHeight="1" x14ac:dyDescent="0.25">
      <c r="A11" s="74"/>
      <c r="B11" s="76"/>
      <c r="C11" s="242" t="s">
        <v>421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3"/>
      <c r="O11" s="74"/>
    </row>
    <row r="12" spans="1:16" ht="15" customHeight="1" x14ac:dyDescent="0.25">
      <c r="A12" s="74"/>
      <c r="B12" s="77"/>
      <c r="C12" s="244" t="s">
        <v>465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74"/>
    </row>
    <row r="13" spans="1:16" ht="14.25" customHeight="1" x14ac:dyDescent="0.25">
      <c r="A13" s="74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4"/>
    </row>
    <row r="14" spans="1:16" ht="18.75" customHeight="1" x14ac:dyDescent="0.3">
      <c r="A14" s="79"/>
      <c r="B14" s="252" t="s">
        <v>131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79"/>
    </row>
    <row r="15" spans="1:16" ht="14.25" customHeight="1" x14ac:dyDescent="0.25">
      <c r="A15" s="2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22"/>
    </row>
    <row r="16" spans="1:16" x14ac:dyDescent="0.25">
      <c r="A16" s="22"/>
      <c r="B16" s="74" t="s">
        <v>0</v>
      </c>
      <c r="C16" s="74"/>
      <c r="D16" s="74"/>
      <c r="E16" s="74"/>
      <c r="F16" s="74"/>
      <c r="G16" s="74"/>
      <c r="H16" s="74"/>
      <c r="I16" s="74" t="s">
        <v>132</v>
      </c>
      <c r="J16" s="74"/>
      <c r="K16" s="74"/>
      <c r="L16" s="74"/>
      <c r="M16" s="74" t="s">
        <v>442</v>
      </c>
      <c r="N16" s="74"/>
      <c r="O16" s="22"/>
    </row>
    <row r="17" spans="1:15" x14ac:dyDescent="0.25">
      <c r="A17" s="22"/>
      <c r="B17" s="259"/>
      <c r="C17" s="259"/>
      <c r="D17" s="259"/>
      <c r="E17" s="259"/>
      <c r="F17" s="259"/>
      <c r="G17" s="259"/>
      <c r="H17" s="74"/>
      <c r="I17" s="260"/>
      <c r="J17" s="260"/>
      <c r="K17" s="260"/>
      <c r="L17" s="80"/>
      <c r="M17" s="248"/>
      <c r="N17" s="248"/>
      <c r="O17" s="22"/>
    </row>
    <row r="18" spans="1:15" x14ac:dyDescent="0.25">
      <c r="A18" s="2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22"/>
    </row>
    <row r="19" spans="1:15" x14ac:dyDescent="0.25">
      <c r="A19" s="22"/>
      <c r="B19" s="74" t="s">
        <v>133</v>
      </c>
      <c r="C19" s="74"/>
      <c r="D19" s="74"/>
      <c r="E19" s="74"/>
      <c r="F19" s="74"/>
      <c r="G19" s="74"/>
      <c r="H19" s="74"/>
      <c r="I19" s="74" t="s">
        <v>3</v>
      </c>
      <c r="J19" s="74"/>
      <c r="K19" s="74"/>
      <c r="L19" s="74"/>
      <c r="M19" s="74" t="s">
        <v>441</v>
      </c>
      <c r="N19" s="74"/>
      <c r="O19" s="22"/>
    </row>
    <row r="20" spans="1:15" x14ac:dyDescent="0.25">
      <c r="A20" s="22"/>
      <c r="B20" s="261"/>
      <c r="C20" s="261"/>
      <c r="D20" s="261"/>
      <c r="E20" s="261"/>
      <c r="F20" s="261"/>
      <c r="G20" s="261"/>
      <c r="H20" s="74"/>
      <c r="I20" s="247"/>
      <c r="J20" s="247"/>
      <c r="K20" s="247"/>
      <c r="L20" s="80"/>
      <c r="M20" s="248"/>
      <c r="N20" s="248"/>
      <c r="O20" s="22"/>
    </row>
    <row r="21" spans="1:15" x14ac:dyDescent="0.25">
      <c r="A21" s="2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22"/>
    </row>
    <row r="22" spans="1:15" x14ac:dyDescent="0.25">
      <c r="A22" s="22"/>
      <c r="B22" s="74" t="s">
        <v>1</v>
      </c>
      <c r="C22" s="74"/>
      <c r="D22" s="74"/>
      <c r="E22" s="74"/>
      <c r="F22" s="74"/>
      <c r="G22" s="74"/>
      <c r="H22" s="74"/>
      <c r="I22" s="74" t="s">
        <v>134</v>
      </c>
      <c r="J22" s="74"/>
      <c r="K22" s="74"/>
      <c r="L22" s="74"/>
      <c r="M22" s="74"/>
      <c r="N22" s="74"/>
      <c r="O22" s="22"/>
    </row>
    <row r="23" spans="1:15" x14ac:dyDescent="0.25">
      <c r="A23" s="22"/>
      <c r="B23" s="259"/>
      <c r="C23" s="259"/>
      <c r="D23" s="259"/>
      <c r="E23" s="259"/>
      <c r="F23" s="259"/>
      <c r="G23" s="259"/>
      <c r="H23" s="74"/>
      <c r="I23" s="259"/>
      <c r="J23" s="259"/>
      <c r="K23" s="259"/>
      <c r="L23" s="74"/>
      <c r="M23" s="74"/>
      <c r="N23" s="74"/>
      <c r="O23" s="22"/>
    </row>
    <row r="24" spans="1:15" x14ac:dyDescent="0.25">
      <c r="A24" s="22"/>
      <c r="B24" s="259"/>
      <c r="C24" s="259"/>
      <c r="D24" s="259"/>
      <c r="E24" s="259"/>
      <c r="F24" s="259"/>
      <c r="G24" s="259"/>
      <c r="H24" s="74"/>
      <c r="I24" s="74"/>
      <c r="J24" s="74"/>
      <c r="K24" s="74"/>
      <c r="L24" s="74"/>
      <c r="M24" s="74"/>
      <c r="N24" s="74"/>
      <c r="O24" s="22"/>
    </row>
    <row r="25" spans="1:15" x14ac:dyDescent="0.25">
      <c r="A25" s="22"/>
      <c r="B25" s="259"/>
      <c r="C25" s="259"/>
      <c r="D25" s="259"/>
      <c r="E25" s="259"/>
      <c r="F25" s="81" t="s">
        <v>135</v>
      </c>
      <c r="G25" s="101"/>
      <c r="H25" s="74"/>
      <c r="I25" s="74"/>
      <c r="J25" s="74"/>
      <c r="K25" s="74"/>
      <c r="L25" s="74"/>
      <c r="M25" s="74"/>
      <c r="N25" s="74"/>
      <c r="O25" s="22"/>
    </row>
    <row r="26" spans="1:15" x14ac:dyDescent="0.25">
      <c r="A26" s="2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22"/>
    </row>
    <row r="27" spans="1:15" x14ac:dyDescent="0.25">
      <c r="A27" s="22"/>
      <c r="B27" s="74"/>
      <c r="C27" s="74"/>
      <c r="D27" s="74"/>
      <c r="E27" s="74"/>
      <c r="F27" s="74"/>
      <c r="G27" s="74"/>
      <c r="H27" s="74"/>
      <c r="I27" s="74" t="s">
        <v>136</v>
      </c>
      <c r="J27" s="74"/>
      <c r="K27" s="74"/>
      <c r="L27" s="74"/>
      <c r="M27" s="74" t="s">
        <v>442</v>
      </c>
      <c r="N27" s="74"/>
      <c r="O27" s="22"/>
    </row>
    <row r="28" spans="1:15" x14ac:dyDescent="0.25">
      <c r="A28" s="22"/>
      <c r="B28" s="74"/>
      <c r="C28" s="74"/>
      <c r="D28" s="74"/>
      <c r="E28" s="74"/>
      <c r="F28" s="74"/>
      <c r="G28" s="74"/>
      <c r="H28" s="74"/>
      <c r="I28" s="247"/>
      <c r="J28" s="247"/>
      <c r="K28" s="247"/>
      <c r="L28" s="80"/>
      <c r="M28" s="248"/>
      <c r="N28" s="248"/>
      <c r="O28" s="22"/>
    </row>
    <row r="29" spans="1:15" x14ac:dyDescent="0.25">
      <c r="A29" s="2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22"/>
    </row>
    <row r="30" spans="1:15" x14ac:dyDescent="0.25">
      <c r="A30" s="22"/>
      <c r="B30" s="74"/>
      <c r="C30" s="74"/>
      <c r="D30" s="74"/>
      <c r="E30" s="74"/>
      <c r="F30" s="74"/>
      <c r="G30" s="74"/>
      <c r="H30" s="74"/>
      <c r="I30" s="74" t="s">
        <v>3</v>
      </c>
      <c r="J30" s="74"/>
      <c r="K30" s="74"/>
      <c r="L30" s="74"/>
      <c r="M30" s="74" t="s">
        <v>441</v>
      </c>
      <c r="N30" s="74"/>
      <c r="O30" s="22"/>
    </row>
    <row r="31" spans="1:15" x14ac:dyDescent="0.25">
      <c r="A31" s="22"/>
      <c r="B31" s="74"/>
      <c r="C31" s="74"/>
      <c r="D31" s="74"/>
      <c r="E31" s="74"/>
      <c r="F31" s="74"/>
      <c r="G31" s="74"/>
      <c r="H31" s="74"/>
      <c r="I31" s="247"/>
      <c r="J31" s="247"/>
      <c r="K31" s="247"/>
      <c r="L31" s="80"/>
      <c r="M31" s="248"/>
      <c r="N31" s="248"/>
      <c r="O31" s="22"/>
    </row>
    <row r="32" spans="1:15" x14ac:dyDescent="0.25">
      <c r="A32" s="22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22"/>
    </row>
    <row r="33" spans="1:15" x14ac:dyDescent="0.25">
      <c r="A33" s="22"/>
      <c r="B33" s="74"/>
      <c r="C33" s="74"/>
      <c r="D33" s="74"/>
      <c r="E33" s="74"/>
      <c r="F33" s="74"/>
      <c r="G33" s="74"/>
      <c r="H33" s="74"/>
      <c r="I33" s="74" t="s">
        <v>134</v>
      </c>
      <c r="J33" s="74"/>
      <c r="K33" s="74"/>
      <c r="L33" s="74"/>
      <c r="M33" s="74"/>
      <c r="N33" s="74"/>
      <c r="O33" s="22"/>
    </row>
    <row r="34" spans="1:15" x14ac:dyDescent="0.25">
      <c r="A34" s="22"/>
      <c r="B34" s="74"/>
      <c r="C34" s="74"/>
      <c r="D34" s="74"/>
      <c r="E34" s="74"/>
      <c r="F34" s="74"/>
      <c r="G34" s="74"/>
      <c r="H34" s="74"/>
      <c r="I34" s="247"/>
      <c r="J34" s="247"/>
      <c r="K34" s="247"/>
      <c r="L34" s="74"/>
      <c r="M34" s="74"/>
      <c r="N34" s="74"/>
      <c r="O34" s="22"/>
    </row>
    <row r="35" spans="1:15" x14ac:dyDescent="0.25">
      <c r="A35" s="2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22"/>
    </row>
    <row r="36" spans="1:15" ht="18.75" customHeight="1" x14ac:dyDescent="0.3">
      <c r="A36" s="79"/>
      <c r="B36" s="252" t="s">
        <v>414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79"/>
    </row>
    <row r="37" spans="1:15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x14ac:dyDescent="0.25">
      <c r="A38" s="74"/>
      <c r="B38" s="74" t="s">
        <v>476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x14ac:dyDescent="0.25">
      <c r="A39" s="74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74"/>
    </row>
    <row r="40" spans="1:15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5" x14ac:dyDescent="0.25">
      <c r="A41" s="74"/>
      <c r="B41" s="74" t="s">
        <v>137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x14ac:dyDescent="0.25">
      <c r="A42" s="74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74"/>
    </row>
    <row r="43" spans="1:15" x14ac:dyDescent="0.25">
      <c r="A43" s="74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74"/>
    </row>
    <row r="44" spans="1:15" x14ac:dyDescent="0.25">
      <c r="A44" s="74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74"/>
    </row>
    <row r="45" spans="1:15" x14ac:dyDescent="0.25">
      <c r="A45" s="74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74"/>
    </row>
    <row r="46" spans="1:15" ht="15" customHeight="1" x14ac:dyDescent="0.25">
      <c r="A46" s="74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74"/>
    </row>
    <row r="47" spans="1:15" x14ac:dyDescent="0.25">
      <c r="A47" s="74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74"/>
    </row>
    <row r="48" spans="1:15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x14ac:dyDescent="0.25">
      <c r="A49" s="74"/>
      <c r="B49" s="74" t="s">
        <v>443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 x14ac:dyDescent="0.25">
      <c r="A50" s="74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74"/>
    </row>
    <row r="51" spans="1:15" x14ac:dyDescent="0.25">
      <c r="A51" s="74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74"/>
    </row>
    <row r="52" spans="1:15" x14ac:dyDescent="0.25">
      <c r="A52" s="74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74"/>
    </row>
    <row r="53" spans="1:15" x14ac:dyDescent="0.25">
      <c r="A53" s="74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74"/>
    </row>
    <row r="54" spans="1:15" x14ac:dyDescent="0.25">
      <c r="A54" s="74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74"/>
    </row>
    <row r="55" spans="1:15" x14ac:dyDescent="0.25">
      <c r="A55" s="74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74"/>
    </row>
    <row r="56" spans="1:15" x14ac:dyDescent="0.25">
      <c r="A56" s="74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74"/>
    </row>
    <row r="57" spans="1:15" x14ac:dyDescent="0.25">
      <c r="A57" s="74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74"/>
    </row>
    <row r="58" spans="1:15" x14ac:dyDescent="0.25">
      <c r="A58" s="74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74"/>
    </row>
    <row r="59" spans="1:15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5" ht="18.75" customHeight="1" x14ac:dyDescent="0.3">
      <c r="A60" s="79"/>
      <c r="B60" s="252" t="s">
        <v>138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79"/>
    </row>
    <row r="61" spans="1:15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1:15" x14ac:dyDescent="0.25">
      <c r="A62" s="74"/>
      <c r="B62" s="74" t="s">
        <v>4</v>
      </c>
      <c r="C62" s="74"/>
      <c r="D62" s="74"/>
      <c r="E62" s="74"/>
      <c r="F62" s="74"/>
      <c r="G62" s="250"/>
      <c r="H62" s="250"/>
      <c r="I62" s="74"/>
      <c r="J62" s="74"/>
      <c r="K62" s="74"/>
      <c r="L62" s="74"/>
      <c r="M62" s="74"/>
      <c r="N62" s="74"/>
      <c r="O62" s="74"/>
    </row>
    <row r="63" spans="1:15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x14ac:dyDescent="0.25">
      <c r="A64" s="74"/>
      <c r="B64" s="74" t="s">
        <v>5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x14ac:dyDescent="0.25">
      <c r="A65" s="74"/>
      <c r="B65" s="74" t="s">
        <v>445</v>
      </c>
      <c r="C65" s="74"/>
      <c r="D65" s="74"/>
      <c r="E65" s="74"/>
      <c r="F65" s="74"/>
      <c r="G65" s="250"/>
      <c r="H65" s="250"/>
      <c r="I65" s="74"/>
      <c r="J65" s="74"/>
      <c r="K65" s="74"/>
      <c r="L65" s="74"/>
      <c r="M65" s="74"/>
      <c r="N65" s="74"/>
      <c r="O65" s="74"/>
    </row>
    <row r="66" spans="1:15" ht="5.25" customHeight="1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x14ac:dyDescent="0.25">
      <c r="A67" s="74"/>
      <c r="B67" s="74" t="s">
        <v>444</v>
      </c>
      <c r="C67" s="74"/>
      <c r="D67" s="74"/>
      <c r="E67" s="74"/>
      <c r="F67" s="74"/>
      <c r="G67" s="250"/>
      <c r="H67" s="250"/>
      <c r="I67" s="74"/>
      <c r="J67" s="74"/>
      <c r="K67" s="74"/>
      <c r="L67" s="74"/>
      <c r="M67" s="74"/>
      <c r="N67" s="74"/>
      <c r="O67" s="74"/>
    </row>
    <row r="68" spans="1:15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1:15" x14ac:dyDescent="0.25">
      <c r="A69" s="74"/>
      <c r="B69" s="74" t="s">
        <v>180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1:15" x14ac:dyDescent="0.25">
      <c r="A70" s="74"/>
      <c r="B70" s="74" t="s">
        <v>31</v>
      </c>
      <c r="C70" s="74"/>
      <c r="D70" s="74"/>
      <c r="E70" s="74"/>
      <c r="F70" s="74"/>
      <c r="G70" s="74" t="s">
        <v>6</v>
      </c>
      <c r="H70" s="74"/>
      <c r="I70" s="74"/>
      <c r="J70" s="74" t="s">
        <v>7</v>
      </c>
      <c r="K70" s="74"/>
      <c r="L70" s="74"/>
      <c r="M70" s="74"/>
      <c r="N70" s="74"/>
      <c r="O70" s="74"/>
    </row>
    <row r="71" spans="1:15" x14ac:dyDescent="0.25">
      <c r="A71" s="74"/>
      <c r="B71" s="262"/>
      <c r="C71" s="262"/>
      <c r="D71" s="262"/>
      <c r="E71" s="262"/>
      <c r="F71" s="74"/>
      <c r="G71" s="250"/>
      <c r="H71" s="250"/>
      <c r="I71" s="74"/>
      <c r="J71" s="250"/>
      <c r="K71" s="250"/>
      <c r="L71" s="74"/>
      <c r="M71" s="74"/>
      <c r="N71" s="74"/>
      <c r="O71" s="74"/>
    </row>
    <row r="72" spans="1:15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1:15" x14ac:dyDescent="0.25">
      <c r="A73" s="74"/>
      <c r="B73" s="82" t="s">
        <v>181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1:15" x14ac:dyDescent="0.25">
      <c r="A74" s="74"/>
      <c r="B74" s="74" t="s">
        <v>173</v>
      </c>
      <c r="C74" s="74"/>
      <c r="D74" s="74"/>
      <c r="E74" s="74"/>
      <c r="F74" s="74"/>
      <c r="G74" s="250"/>
      <c r="H74" s="250"/>
      <c r="I74" s="74"/>
      <c r="J74" s="250"/>
      <c r="K74" s="250"/>
      <c r="L74" s="74"/>
      <c r="M74" s="74"/>
      <c r="N74" s="74"/>
      <c r="O74" s="74"/>
    </row>
    <row r="75" spans="1:15" x14ac:dyDescent="0.25">
      <c r="A75" s="74"/>
      <c r="B75" s="74"/>
      <c r="C75" s="74"/>
      <c r="D75" s="74"/>
      <c r="E75" s="74"/>
      <c r="F75" s="74"/>
      <c r="G75" s="239"/>
      <c r="H75" s="239"/>
      <c r="I75" s="74"/>
      <c r="J75" s="239"/>
      <c r="K75" s="239"/>
      <c r="L75" s="74"/>
      <c r="M75" s="74"/>
      <c r="N75" s="74"/>
      <c r="O75" s="74"/>
    </row>
    <row r="76" spans="1:15" x14ac:dyDescent="0.25">
      <c r="A76" s="74"/>
      <c r="B76" s="74" t="s">
        <v>174</v>
      </c>
      <c r="C76" s="74"/>
      <c r="D76" s="74"/>
      <c r="E76" s="74"/>
      <c r="F76" s="74"/>
      <c r="G76" s="250"/>
      <c r="H76" s="250"/>
      <c r="I76" s="74"/>
      <c r="J76" s="250"/>
      <c r="K76" s="250"/>
      <c r="L76" s="74"/>
      <c r="M76" s="74"/>
      <c r="N76" s="74"/>
      <c r="O76" s="74"/>
    </row>
    <row r="77" spans="1:15" x14ac:dyDescent="0.25">
      <c r="A77" s="74"/>
      <c r="B77" s="74"/>
      <c r="C77" s="74"/>
      <c r="D77" s="74"/>
      <c r="E77" s="74"/>
      <c r="F77" s="74"/>
      <c r="G77" s="239"/>
      <c r="H77" s="239"/>
      <c r="I77" s="74"/>
      <c r="J77" s="239"/>
      <c r="K77" s="239"/>
      <c r="L77" s="74"/>
      <c r="M77" s="74"/>
      <c r="N77" s="74"/>
      <c r="O77" s="74"/>
    </row>
    <row r="78" spans="1:15" x14ac:dyDescent="0.25">
      <c r="A78" s="74"/>
      <c r="B78" s="74" t="s">
        <v>415</v>
      </c>
      <c r="C78" s="74"/>
      <c r="D78" s="74"/>
      <c r="E78" s="74"/>
      <c r="F78" s="74"/>
      <c r="G78" s="250"/>
      <c r="H78" s="250"/>
      <c r="I78" s="74"/>
      <c r="J78" s="250"/>
      <c r="K78" s="250"/>
      <c r="L78" s="74"/>
      <c r="M78" s="74"/>
      <c r="N78" s="74"/>
      <c r="O78" s="74"/>
    </row>
    <row r="79" spans="1:15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1:15" x14ac:dyDescent="0.25">
      <c r="A80" s="74"/>
      <c r="B80" s="74"/>
      <c r="C80" s="74"/>
      <c r="D80" s="74"/>
      <c r="E80" s="74"/>
      <c r="F80" s="74"/>
      <c r="G80" s="256" t="s">
        <v>454</v>
      </c>
      <c r="H80" s="256"/>
      <c r="I80" s="74"/>
      <c r="J80" s="74" t="s">
        <v>367</v>
      </c>
      <c r="K80" s="74"/>
      <c r="L80" s="74"/>
      <c r="M80" s="256" t="s">
        <v>456</v>
      </c>
      <c r="N80" s="256"/>
      <c r="O80" s="74"/>
    </row>
    <row r="81" spans="1:16" x14ac:dyDescent="0.25">
      <c r="A81" s="74"/>
      <c r="B81" s="74" t="s">
        <v>455</v>
      </c>
      <c r="C81" s="74"/>
      <c r="D81" s="74"/>
      <c r="E81" s="74"/>
      <c r="F81" s="74"/>
      <c r="G81" s="257"/>
      <c r="H81" s="257"/>
      <c r="I81" s="74"/>
      <c r="J81" s="257"/>
      <c r="K81" s="257"/>
      <c r="L81" s="74"/>
      <c r="M81" s="257"/>
      <c r="N81" s="257"/>
      <c r="O81" s="74"/>
    </row>
    <row r="82" spans="1:16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1:16" x14ac:dyDescent="0.25">
      <c r="A83" s="74"/>
      <c r="B83" s="74" t="s">
        <v>116</v>
      </c>
      <c r="C83" s="74"/>
      <c r="D83" s="74"/>
      <c r="E83" s="254"/>
      <c r="F83" s="254"/>
      <c r="G83" s="74"/>
      <c r="H83" s="74"/>
      <c r="I83" s="74"/>
      <c r="J83" s="74"/>
      <c r="K83" s="74"/>
      <c r="L83" s="74"/>
      <c r="M83" s="74"/>
      <c r="N83" s="74"/>
      <c r="O83" s="74"/>
    </row>
    <row r="84" spans="1:16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1:16" x14ac:dyDescent="0.25">
      <c r="A85" s="74"/>
      <c r="B85" s="20" t="s">
        <v>458</v>
      </c>
      <c r="C85" s="21"/>
      <c r="D85" s="21"/>
      <c r="E85" s="21"/>
      <c r="F85" s="82"/>
      <c r="G85" s="82"/>
      <c r="H85" s="82"/>
      <c r="I85" s="82"/>
      <c r="J85" s="82"/>
      <c r="K85" s="74"/>
      <c r="L85" s="74"/>
      <c r="M85" s="74"/>
      <c r="N85" s="74"/>
      <c r="O85" s="74"/>
    </row>
    <row r="86" spans="1:16" x14ac:dyDescent="0.25">
      <c r="A86" s="74"/>
      <c r="B86" s="20" t="s">
        <v>457</v>
      </c>
      <c r="C86" s="21"/>
      <c r="D86" s="21"/>
      <c r="E86" s="21"/>
      <c r="F86" s="82"/>
      <c r="G86" s="82"/>
      <c r="H86" s="82"/>
      <c r="I86" s="82"/>
      <c r="J86" s="82"/>
      <c r="K86" s="74"/>
      <c r="L86" s="74"/>
      <c r="M86" s="74"/>
      <c r="N86" s="74"/>
      <c r="O86" s="74"/>
    </row>
    <row r="87" spans="1:16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16" x14ac:dyDescent="0.25">
      <c r="A88" s="74"/>
      <c r="B88" s="74" t="s">
        <v>8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31"/>
    </row>
    <row r="89" spans="1:16" x14ac:dyDescent="0.25">
      <c r="A89" s="74"/>
      <c r="B89" s="83" t="s">
        <v>9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6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6" x14ac:dyDescent="0.25">
      <c r="A91" s="74"/>
      <c r="B91" s="74" t="s">
        <v>10</v>
      </c>
      <c r="C91" s="74"/>
      <c r="D91" s="74"/>
      <c r="E91" s="74"/>
      <c r="F91" s="74"/>
      <c r="G91" s="74"/>
      <c r="H91" s="74"/>
      <c r="I91" s="74"/>
      <c r="J91" s="240"/>
      <c r="K91" s="74"/>
      <c r="L91" s="74"/>
      <c r="M91" s="74"/>
      <c r="N91" s="74"/>
      <c r="O91" s="74"/>
    </row>
    <row r="92" spans="1:16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16" x14ac:dyDescent="0.25">
      <c r="A93" s="74"/>
      <c r="B93" s="83" t="s">
        <v>216</v>
      </c>
      <c r="C93" s="83"/>
      <c r="D93" s="83"/>
      <c r="E93" s="83"/>
      <c r="F93" s="83"/>
      <c r="G93" s="83"/>
      <c r="H93" s="83"/>
      <c r="I93" s="83"/>
      <c r="J93" s="83"/>
      <c r="K93" s="83"/>
      <c r="L93" s="74"/>
      <c r="M93" s="74"/>
      <c r="N93" s="74"/>
      <c r="O93" s="74"/>
    </row>
    <row r="94" spans="1:16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1:16" x14ac:dyDescent="0.25">
      <c r="A95" s="74"/>
      <c r="B95" s="74" t="s">
        <v>11</v>
      </c>
      <c r="C95" s="74"/>
      <c r="D95" s="74"/>
      <c r="E95" s="74"/>
      <c r="F95" s="74"/>
      <c r="G95" s="255"/>
      <c r="H95" s="255"/>
      <c r="I95" s="74"/>
      <c r="J95" s="74"/>
      <c r="K95" s="74"/>
      <c r="L95" s="74"/>
      <c r="M95" s="74"/>
      <c r="N95" s="74"/>
      <c r="O95" s="74"/>
    </row>
    <row r="96" spans="1:16" x14ac:dyDescent="0.25">
      <c r="A96" s="74"/>
      <c r="B96" s="84" t="s">
        <v>12</v>
      </c>
      <c r="C96" s="84"/>
      <c r="D96" s="84"/>
      <c r="E96" s="8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1:15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1:15" x14ac:dyDescent="0.25">
      <c r="A98" s="74"/>
      <c r="B98" s="74" t="s">
        <v>13</v>
      </c>
      <c r="C98" s="74"/>
      <c r="D98" s="74"/>
      <c r="E98" s="74"/>
      <c r="F98" s="74"/>
      <c r="G98" s="255"/>
      <c r="H98" s="255"/>
      <c r="I98" s="74"/>
      <c r="J98" s="74"/>
      <c r="K98" s="74"/>
      <c r="L98" s="74"/>
      <c r="M98" s="74"/>
      <c r="N98" s="74"/>
      <c r="O98" s="74"/>
    </row>
    <row r="99" spans="1:15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1:15" x14ac:dyDescent="0.25">
      <c r="A100" s="74"/>
      <c r="B100" s="74" t="s">
        <v>14</v>
      </c>
      <c r="C100" s="74"/>
      <c r="D100" s="74"/>
      <c r="E100" s="74"/>
      <c r="F100" s="74"/>
      <c r="G100" s="280">
        <f>G95-G98</f>
        <v>0</v>
      </c>
      <c r="H100" s="280"/>
      <c r="I100" s="74"/>
      <c r="J100" s="74"/>
      <c r="K100" s="74"/>
      <c r="L100" s="74"/>
      <c r="M100" s="74"/>
      <c r="N100" s="74"/>
      <c r="O100" s="74"/>
    </row>
    <row r="101" spans="1:15" x14ac:dyDescent="0.25">
      <c r="A101" s="74"/>
      <c r="B101" s="83" t="s">
        <v>175</v>
      </c>
      <c r="C101" s="83"/>
      <c r="D101" s="83"/>
      <c r="E101" s="83"/>
      <c r="F101" s="83"/>
      <c r="G101" s="83"/>
      <c r="H101" s="83"/>
      <c r="I101" s="83"/>
      <c r="J101" s="74"/>
      <c r="K101" s="74"/>
      <c r="L101" s="74"/>
      <c r="M101" s="74"/>
      <c r="N101" s="74"/>
      <c r="O101" s="74"/>
    </row>
    <row r="102" spans="1:15" x14ac:dyDescent="0.25">
      <c r="A102" s="74"/>
      <c r="B102" s="83"/>
      <c r="C102" s="83"/>
      <c r="D102" s="83"/>
      <c r="E102" s="83"/>
      <c r="F102" s="83"/>
      <c r="G102" s="83"/>
      <c r="H102" s="83"/>
      <c r="I102" s="83"/>
      <c r="J102" s="74"/>
      <c r="K102" s="74"/>
      <c r="L102" s="74"/>
      <c r="M102" s="74"/>
      <c r="N102" s="74"/>
      <c r="O102" s="74"/>
    </row>
    <row r="103" spans="1:15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1:15" ht="18.75" customHeight="1" x14ac:dyDescent="0.3">
      <c r="A104" s="79"/>
      <c r="B104" s="252" t="s">
        <v>176</v>
      </c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79"/>
    </row>
    <row r="105" spans="1:15" x14ac:dyDescent="0.2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x14ac:dyDescent="0.25">
      <c r="A106" s="81"/>
      <c r="B106" s="85" t="s">
        <v>295</v>
      </c>
      <c r="C106" s="81"/>
      <c r="D106" s="81"/>
      <c r="E106" s="81"/>
      <c r="F106" s="18"/>
      <c r="G106" s="18"/>
      <c r="H106" s="18"/>
      <c r="I106" s="81"/>
      <c r="J106" s="81"/>
      <c r="K106" s="81"/>
      <c r="L106" s="81"/>
      <c r="M106" s="81"/>
      <c r="N106" s="81"/>
      <c r="O106" s="81"/>
    </row>
    <row r="107" spans="1:15" x14ac:dyDescent="0.25">
      <c r="A107" s="74"/>
      <c r="B107" s="295" t="s">
        <v>15</v>
      </c>
      <c r="C107" s="295"/>
      <c r="D107" s="295"/>
      <c r="E107" s="295"/>
      <c r="F107" s="86"/>
      <c r="G107" s="86"/>
      <c r="H107" s="269" t="s">
        <v>358</v>
      </c>
      <c r="I107" s="241" t="s">
        <v>141</v>
      </c>
      <c r="J107" s="241" t="s">
        <v>142</v>
      </c>
      <c r="K107" s="241" t="s">
        <v>182</v>
      </c>
      <c r="L107" s="241" t="s">
        <v>143</v>
      </c>
      <c r="M107" s="241" t="s">
        <v>183</v>
      </c>
      <c r="N107" s="241" t="s">
        <v>144</v>
      </c>
      <c r="O107" s="74"/>
    </row>
    <row r="108" spans="1:15" ht="15.75" thickBot="1" x14ac:dyDescent="0.3">
      <c r="A108" s="74"/>
      <c r="B108" s="296"/>
      <c r="C108" s="296"/>
      <c r="D108" s="296"/>
      <c r="E108" s="296"/>
      <c r="F108" s="86"/>
      <c r="G108" s="86"/>
      <c r="H108" s="270"/>
      <c r="I108" s="241"/>
      <c r="J108" s="241"/>
      <c r="K108" s="241"/>
      <c r="L108" s="241"/>
      <c r="M108" s="241"/>
      <c r="N108" s="241"/>
      <c r="O108" s="74"/>
    </row>
    <row r="109" spans="1:15" ht="15.75" thickBot="1" x14ac:dyDescent="0.3">
      <c r="A109" s="74"/>
      <c r="B109" s="267" t="s">
        <v>17</v>
      </c>
      <c r="C109" s="268"/>
      <c r="D109" s="268"/>
      <c r="E109" s="268"/>
      <c r="F109" s="268"/>
      <c r="G109" s="268"/>
      <c r="H109" s="23"/>
      <c r="I109" s="24"/>
      <c r="J109" s="25"/>
      <c r="K109" s="25"/>
      <c r="L109" s="25"/>
      <c r="M109" s="25"/>
      <c r="N109" s="25"/>
      <c r="O109" s="74"/>
    </row>
    <row r="110" spans="1:15" ht="15.75" thickBot="1" x14ac:dyDescent="0.3">
      <c r="A110" s="74"/>
      <c r="B110" s="267" t="s">
        <v>18</v>
      </c>
      <c r="C110" s="268"/>
      <c r="D110" s="268"/>
      <c r="E110" s="268"/>
      <c r="F110" s="268"/>
      <c r="G110" s="268"/>
      <c r="H110" s="23"/>
      <c r="I110" s="24"/>
      <c r="J110" s="25"/>
      <c r="K110" s="25"/>
      <c r="L110" s="25"/>
      <c r="M110" s="25"/>
      <c r="N110" s="25"/>
      <c r="O110" s="74"/>
    </row>
    <row r="111" spans="1:15" ht="15.75" thickBot="1" x14ac:dyDescent="0.3">
      <c r="A111" s="74"/>
      <c r="B111" s="267" t="s">
        <v>19</v>
      </c>
      <c r="C111" s="268"/>
      <c r="D111" s="268"/>
      <c r="E111" s="268"/>
      <c r="F111" s="268"/>
      <c r="G111" s="268"/>
      <c r="H111" s="23"/>
      <c r="I111" s="24"/>
      <c r="J111" s="25"/>
      <c r="K111" s="25"/>
      <c r="L111" s="25"/>
      <c r="M111" s="25"/>
      <c r="N111" s="25"/>
      <c r="O111" s="74"/>
    </row>
    <row r="112" spans="1:15" ht="15.75" thickBot="1" x14ac:dyDescent="0.3">
      <c r="A112" s="74"/>
      <c r="B112" s="267" t="s">
        <v>20</v>
      </c>
      <c r="C112" s="268"/>
      <c r="D112" s="268"/>
      <c r="E112" s="268"/>
      <c r="F112" s="268"/>
      <c r="G112" s="268"/>
      <c r="H112" s="23"/>
      <c r="I112" s="24"/>
      <c r="J112" s="25"/>
      <c r="K112" s="25"/>
      <c r="L112" s="25"/>
      <c r="M112" s="25"/>
      <c r="N112" s="25"/>
      <c r="O112" s="74"/>
    </row>
    <row r="113" spans="1:17" ht="15.75" thickBot="1" x14ac:dyDescent="0.3">
      <c r="A113" s="74"/>
      <c r="B113" s="267" t="s">
        <v>21</v>
      </c>
      <c r="C113" s="268"/>
      <c r="D113" s="268"/>
      <c r="E113" s="268"/>
      <c r="F113" s="268"/>
      <c r="G113" s="268"/>
      <c r="H113" s="23"/>
      <c r="I113" s="24"/>
      <c r="J113" s="25"/>
      <c r="K113" s="25"/>
      <c r="L113" s="25"/>
      <c r="M113" s="25"/>
      <c r="N113" s="25"/>
      <c r="O113" s="74"/>
    </row>
    <row r="114" spans="1:17" ht="15.75" thickBot="1" x14ac:dyDescent="0.3">
      <c r="A114" s="74"/>
      <c r="B114" s="74"/>
      <c r="C114" s="74"/>
      <c r="D114" s="74"/>
      <c r="E114" s="74"/>
      <c r="F114" s="74"/>
      <c r="G114" s="74"/>
      <c r="H114" s="74"/>
      <c r="I114" s="82" t="s">
        <v>145</v>
      </c>
      <c r="J114" s="87">
        <f>SUM(J109:J113)</f>
        <v>0</v>
      </c>
      <c r="K114" s="88">
        <f t="shared" ref="K114:N114" si="0">SUM(K109:K113)</f>
        <v>0</v>
      </c>
      <c r="L114" s="88">
        <f t="shared" si="0"/>
        <v>0</v>
      </c>
      <c r="M114" s="88">
        <f t="shared" si="0"/>
        <v>0</v>
      </c>
      <c r="N114" s="88">
        <f t="shared" si="0"/>
        <v>0</v>
      </c>
      <c r="O114" s="74"/>
    </row>
    <row r="115" spans="1:17" x14ac:dyDescent="0.25">
      <c r="A115" s="74"/>
      <c r="B115" s="83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7" x14ac:dyDescent="0.25">
      <c r="A116" s="74"/>
      <c r="B116" s="83" t="s">
        <v>208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74"/>
      <c r="N116" s="74"/>
      <c r="O116" s="74"/>
    </row>
    <row r="117" spans="1:17" x14ac:dyDescent="0.25">
      <c r="A117" s="74"/>
      <c r="B117" s="82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1:17" x14ac:dyDescent="0.2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7" x14ac:dyDescent="0.25">
      <c r="A119" s="81"/>
      <c r="B119" s="85" t="s">
        <v>294</v>
      </c>
      <c r="C119" s="81"/>
      <c r="D119" s="81"/>
      <c r="E119" s="81"/>
      <c r="F119" s="81"/>
      <c r="G119" s="81"/>
      <c r="H119" s="81"/>
      <c r="I119" s="18"/>
      <c r="J119" s="18"/>
      <c r="K119" s="18"/>
      <c r="L119" s="81"/>
      <c r="M119" s="81"/>
      <c r="N119" s="81"/>
      <c r="O119" s="81"/>
    </row>
    <row r="120" spans="1:17" x14ac:dyDescent="0.25">
      <c r="A120" s="81"/>
      <c r="B120" s="89" t="s">
        <v>413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7" x14ac:dyDescent="0.25">
      <c r="A121" s="74"/>
      <c r="B121" s="275" t="s">
        <v>139</v>
      </c>
      <c r="C121" s="275"/>
      <c r="D121" s="275"/>
      <c r="E121" s="275" t="s">
        <v>140</v>
      </c>
      <c r="F121" s="275"/>
      <c r="G121" s="275"/>
      <c r="H121" s="241" t="s">
        <v>141</v>
      </c>
      <c r="I121" s="241" t="s">
        <v>422</v>
      </c>
      <c r="J121" s="241" t="s">
        <v>142</v>
      </c>
      <c r="K121" s="241" t="s">
        <v>293</v>
      </c>
      <c r="L121" s="241" t="s">
        <v>143</v>
      </c>
      <c r="M121" s="241" t="s">
        <v>183</v>
      </c>
      <c r="N121" s="241" t="s">
        <v>144</v>
      </c>
      <c r="O121" s="74"/>
      <c r="Q121" s="18"/>
    </row>
    <row r="122" spans="1:17" ht="15.75" thickBot="1" x14ac:dyDescent="0.3">
      <c r="A122" s="74"/>
      <c r="B122" s="276"/>
      <c r="C122" s="276"/>
      <c r="D122" s="276"/>
      <c r="E122" s="276"/>
      <c r="F122" s="276"/>
      <c r="G122" s="276"/>
      <c r="H122" s="241"/>
      <c r="I122" s="241"/>
      <c r="J122" s="241"/>
      <c r="K122" s="241"/>
      <c r="L122" s="241"/>
      <c r="M122" s="241"/>
      <c r="N122" s="241"/>
      <c r="O122" s="74"/>
    </row>
    <row r="123" spans="1:17" ht="15.75" thickBot="1" x14ac:dyDescent="0.3">
      <c r="A123" s="74"/>
      <c r="B123" s="272" t="s">
        <v>17</v>
      </c>
      <c r="C123" s="273"/>
      <c r="D123" s="274"/>
      <c r="E123" s="277"/>
      <c r="F123" s="278"/>
      <c r="G123" s="279"/>
      <c r="H123" s="26"/>
      <c r="I123" s="26"/>
      <c r="J123" s="27"/>
      <c r="K123" s="27"/>
      <c r="L123" s="27"/>
      <c r="M123" s="27"/>
      <c r="N123" s="27"/>
      <c r="O123" s="74"/>
    </row>
    <row r="124" spans="1:17" ht="15.75" thickBot="1" x14ac:dyDescent="0.3">
      <c r="A124" s="74"/>
      <c r="B124" s="272" t="s">
        <v>18</v>
      </c>
      <c r="C124" s="273"/>
      <c r="D124" s="274"/>
      <c r="E124" s="277"/>
      <c r="F124" s="278"/>
      <c r="G124" s="279"/>
      <c r="H124" s="26"/>
      <c r="I124" s="26"/>
      <c r="J124" s="27"/>
      <c r="K124" s="27"/>
      <c r="L124" s="27"/>
      <c r="M124" s="27"/>
      <c r="N124" s="27"/>
      <c r="O124" s="74"/>
    </row>
    <row r="125" spans="1:17" ht="15.75" thickBot="1" x14ac:dyDescent="0.3">
      <c r="A125" s="74"/>
      <c r="B125" s="272" t="s">
        <v>19</v>
      </c>
      <c r="C125" s="273"/>
      <c r="D125" s="274"/>
      <c r="E125" s="285"/>
      <c r="F125" s="286"/>
      <c r="G125" s="287"/>
      <c r="H125" s="26"/>
      <c r="I125" s="26"/>
      <c r="J125" s="27"/>
      <c r="K125" s="27"/>
      <c r="L125" s="27"/>
      <c r="M125" s="27"/>
      <c r="N125" s="27"/>
      <c r="O125" s="74"/>
    </row>
    <row r="126" spans="1:17" ht="15.75" thickBot="1" x14ac:dyDescent="0.3">
      <c r="A126" s="74"/>
      <c r="B126" s="272" t="s">
        <v>20</v>
      </c>
      <c r="C126" s="273"/>
      <c r="D126" s="274"/>
      <c r="E126" s="285"/>
      <c r="F126" s="286"/>
      <c r="G126" s="287"/>
      <c r="H126" s="26"/>
      <c r="I126" s="26"/>
      <c r="J126" s="27"/>
      <c r="K126" s="27"/>
      <c r="L126" s="27"/>
      <c r="M126" s="27"/>
      <c r="N126" s="27"/>
      <c r="O126" s="74"/>
    </row>
    <row r="127" spans="1:17" ht="15.75" thickBot="1" x14ac:dyDescent="0.3">
      <c r="A127" s="74"/>
      <c r="B127" s="272" t="s">
        <v>21</v>
      </c>
      <c r="C127" s="273"/>
      <c r="D127" s="274"/>
      <c r="E127" s="285"/>
      <c r="F127" s="286"/>
      <c r="G127" s="287"/>
      <c r="H127" s="26"/>
      <c r="I127" s="26"/>
      <c r="J127" s="27"/>
      <c r="K127" s="27"/>
      <c r="L127" s="27"/>
      <c r="M127" s="27"/>
      <c r="N127" s="27"/>
      <c r="O127" s="74"/>
    </row>
    <row r="128" spans="1:17" ht="15.75" thickBot="1" x14ac:dyDescent="0.3">
      <c r="A128" s="74"/>
      <c r="B128" s="74"/>
      <c r="C128" s="74"/>
      <c r="D128" s="74"/>
      <c r="E128" s="74"/>
      <c r="F128" s="74"/>
      <c r="G128" s="74"/>
      <c r="H128" s="74"/>
      <c r="I128" s="82" t="s">
        <v>145</v>
      </c>
      <c r="J128" s="90">
        <f>SUM(J123:J127)</f>
        <v>0</v>
      </c>
      <c r="K128" s="90">
        <f t="shared" ref="K128:N128" si="1">SUM(K123:K127)</f>
        <v>0</v>
      </c>
      <c r="L128" s="90">
        <f t="shared" si="1"/>
        <v>0</v>
      </c>
      <c r="M128" s="90">
        <f t="shared" si="1"/>
        <v>0</v>
      </c>
      <c r="N128" s="90">
        <f t="shared" si="1"/>
        <v>0</v>
      </c>
      <c r="O128" s="74"/>
    </row>
    <row r="129" spans="1:16" x14ac:dyDescent="0.25">
      <c r="A129" s="74"/>
      <c r="B129" s="91" t="s">
        <v>412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1:16" x14ac:dyDescent="0.25">
      <c r="A130" s="74"/>
      <c r="B130" s="8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1:16" x14ac:dyDescent="0.25">
      <c r="A131" s="74"/>
      <c r="B131" s="74" t="s">
        <v>22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1:16" x14ac:dyDescent="0.25">
      <c r="A132" s="74"/>
      <c r="B132" s="83" t="s">
        <v>23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1:16" x14ac:dyDescent="0.25">
      <c r="A133" s="74"/>
      <c r="B133" s="83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1:16" x14ac:dyDescent="0.25">
      <c r="A134" s="74"/>
      <c r="B134" s="74" t="s">
        <v>290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31"/>
    </row>
    <row r="135" spans="1:16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</row>
    <row r="136" spans="1:16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1:16" x14ac:dyDescent="0.25">
      <c r="A137" s="74"/>
      <c r="B137" s="82" t="s">
        <v>209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spans="1:16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1:16" x14ac:dyDescent="0.25">
      <c r="A139" s="74"/>
      <c r="B139" s="74" t="s">
        <v>210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31"/>
    </row>
    <row r="140" spans="1:16" x14ac:dyDescent="0.25">
      <c r="A140" s="74"/>
      <c r="B140" s="82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</row>
    <row r="141" spans="1:16" x14ac:dyDescent="0.25">
      <c r="A141" s="74"/>
      <c r="B141" s="74" t="s">
        <v>177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288"/>
      <c r="M141" s="288"/>
      <c r="N141" s="74"/>
      <c r="O141" s="74"/>
    </row>
    <row r="142" spans="1:16" x14ac:dyDescent="0.25">
      <c r="A142" s="74"/>
      <c r="B142" s="82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</row>
    <row r="143" spans="1:16" x14ac:dyDescent="0.25">
      <c r="A143" s="74"/>
      <c r="B143" s="74" t="s">
        <v>169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288"/>
      <c r="M143" s="288"/>
      <c r="N143" s="74"/>
      <c r="O143" s="74"/>
    </row>
    <row r="144" spans="1:16" x14ac:dyDescent="0.25">
      <c r="A144" s="74"/>
      <c r="B144" s="82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1:16" x14ac:dyDescent="0.25">
      <c r="A145" s="74"/>
      <c r="B145" s="74" t="s">
        <v>211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31"/>
    </row>
    <row r="146" spans="1:16" x14ac:dyDescent="0.25">
      <c r="A146" s="74"/>
      <c r="B146" s="82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</row>
    <row r="147" spans="1:16" x14ac:dyDescent="0.25">
      <c r="A147" s="74"/>
      <c r="B147" s="82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</row>
    <row r="148" spans="1:16" ht="18.75" customHeight="1" x14ac:dyDescent="0.3">
      <c r="A148" s="79"/>
      <c r="B148" s="252" t="s">
        <v>146</v>
      </c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79"/>
    </row>
    <row r="149" spans="1:16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</row>
    <row r="150" spans="1:16" x14ac:dyDescent="0.25">
      <c r="A150" s="74"/>
      <c r="B150" s="74" t="s">
        <v>217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1:16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1:16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1:16" x14ac:dyDescent="0.25">
      <c r="A153" s="74"/>
      <c r="B153" s="74" t="s">
        <v>178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1:16" x14ac:dyDescent="0.25">
      <c r="A154" s="74"/>
      <c r="B154" s="82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1:16" x14ac:dyDescent="0.25">
      <c r="A155" s="74"/>
      <c r="B155" s="74" t="s">
        <v>297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1:16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</row>
    <row r="157" spans="1:16" x14ac:dyDescent="0.25">
      <c r="A157" s="74"/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74"/>
    </row>
    <row r="158" spans="1:16" x14ac:dyDescent="0.25">
      <c r="A158" s="74"/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74"/>
    </row>
    <row r="159" spans="1:16" x14ac:dyDescent="0.25">
      <c r="A159" s="74"/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74"/>
    </row>
    <row r="160" spans="1:16" x14ac:dyDescent="0.25">
      <c r="A160" s="74"/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74"/>
    </row>
    <row r="161" spans="1:15" x14ac:dyDescent="0.25">
      <c r="A161" s="74"/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74"/>
    </row>
    <row r="162" spans="1:15" x14ac:dyDescent="0.25">
      <c r="A162" s="74"/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74"/>
    </row>
    <row r="163" spans="1:15" x14ac:dyDescent="0.25">
      <c r="A163" s="74"/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74"/>
    </row>
    <row r="164" spans="1:15" x14ac:dyDescent="0.25">
      <c r="A164" s="74"/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74"/>
    </row>
    <row r="165" spans="1:15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1:15" x14ac:dyDescent="0.25">
      <c r="A166" s="74"/>
      <c r="B166" s="74" t="s">
        <v>195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1:15" x14ac:dyDescent="0.25">
      <c r="A167" s="74"/>
      <c r="B167" s="74" t="s">
        <v>171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1:15" x14ac:dyDescent="0.25">
      <c r="A168" s="74"/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74"/>
    </row>
    <row r="169" spans="1:15" x14ac:dyDescent="0.25">
      <c r="A169" s="74"/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74"/>
    </row>
    <row r="170" spans="1:15" x14ac:dyDescent="0.25">
      <c r="A170" s="74"/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74"/>
    </row>
    <row r="171" spans="1:15" x14ac:dyDescent="0.25">
      <c r="A171" s="74"/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74"/>
    </row>
    <row r="172" spans="1:15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1:15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</row>
    <row r="174" spans="1:15" ht="18.75" customHeight="1" x14ac:dyDescent="0.3">
      <c r="A174" s="79"/>
      <c r="B174" s="252" t="s">
        <v>147</v>
      </c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79"/>
    </row>
    <row r="175" spans="1:15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</row>
    <row r="176" spans="1:15" x14ac:dyDescent="0.25">
      <c r="A176" s="74"/>
      <c r="B176" s="74" t="s">
        <v>205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</row>
    <row r="177" spans="1:16" x14ac:dyDescent="0.25">
      <c r="A177" s="74"/>
      <c r="B177" s="74" t="s">
        <v>204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</row>
    <row r="178" spans="1:16" x14ac:dyDescent="0.25">
      <c r="A178" s="74"/>
      <c r="B178" s="271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74"/>
    </row>
    <row r="179" spans="1:16" x14ac:dyDescent="0.25">
      <c r="A179" s="74"/>
      <c r="B179" s="271"/>
      <c r="C179" s="271"/>
      <c r="D179" s="271"/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74"/>
    </row>
    <row r="180" spans="1:16" x14ac:dyDescent="0.25">
      <c r="A180" s="74"/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74"/>
    </row>
    <row r="181" spans="1:16" x14ac:dyDescent="0.25">
      <c r="A181" s="74"/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74"/>
    </row>
    <row r="182" spans="1:16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spans="1:16" x14ac:dyDescent="0.25">
      <c r="A183" s="74"/>
      <c r="B183" s="74" t="s">
        <v>472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92"/>
    </row>
    <row r="184" spans="1:16" x14ac:dyDescent="0.25">
      <c r="A184" s="74"/>
      <c r="B184" s="74" t="s">
        <v>459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92"/>
    </row>
    <row r="185" spans="1:16" x14ac:dyDescent="0.25">
      <c r="A185" s="74"/>
      <c r="B185" s="74" t="s">
        <v>204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1:16" x14ac:dyDescent="0.25">
      <c r="A186" s="74"/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74"/>
    </row>
    <row r="187" spans="1:16" x14ac:dyDescent="0.25">
      <c r="A187" s="74"/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74"/>
    </row>
    <row r="188" spans="1:16" x14ac:dyDescent="0.25">
      <c r="A188" s="74"/>
      <c r="B188" s="271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74"/>
    </row>
    <row r="189" spans="1:16" x14ac:dyDescent="0.25">
      <c r="A189" s="74"/>
      <c r="B189" s="271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74"/>
    </row>
    <row r="190" spans="1:16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</row>
    <row r="191" spans="1:16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1:16" x14ac:dyDescent="0.25">
      <c r="A192" s="74"/>
      <c r="B192" s="22" t="s">
        <v>473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31"/>
    </row>
    <row r="193" spans="1:16" x14ac:dyDescent="0.25">
      <c r="A193" s="74"/>
      <c r="B193" s="22" t="s">
        <v>424</v>
      </c>
      <c r="C193" s="93"/>
      <c r="D193" s="93"/>
      <c r="E193" s="93"/>
      <c r="F193" s="93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1:16" x14ac:dyDescent="0.25">
      <c r="A194" s="74"/>
      <c r="B194" s="271"/>
      <c r="C194" s="271"/>
      <c r="D194" s="271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74"/>
    </row>
    <row r="195" spans="1:16" x14ac:dyDescent="0.25">
      <c r="A195" s="74"/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74"/>
    </row>
    <row r="196" spans="1:16" x14ac:dyDescent="0.25">
      <c r="A196" s="74"/>
      <c r="B196" s="271"/>
      <c r="C196" s="271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74"/>
    </row>
    <row r="197" spans="1:16" x14ac:dyDescent="0.25">
      <c r="A197" s="74"/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74"/>
    </row>
    <row r="198" spans="1:16" x14ac:dyDescent="0.25">
      <c r="A198" s="74"/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74"/>
    </row>
    <row r="199" spans="1:16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</row>
    <row r="200" spans="1:16" ht="18.75" customHeight="1" x14ac:dyDescent="0.3">
      <c r="A200" s="79"/>
      <c r="B200" s="252" t="s">
        <v>148</v>
      </c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79"/>
    </row>
    <row r="201" spans="1:16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1:16" ht="18.75" x14ac:dyDescent="0.25">
      <c r="A202" s="74"/>
      <c r="B202" s="281" t="s">
        <v>149</v>
      </c>
      <c r="C202" s="281"/>
      <c r="D202" s="281"/>
      <c r="E202" s="281"/>
      <c r="F202" s="74"/>
      <c r="G202" s="74"/>
      <c r="H202" s="74"/>
      <c r="I202" s="74"/>
      <c r="J202" s="74"/>
      <c r="K202" s="74"/>
      <c r="L202" s="74"/>
      <c r="M202" s="74"/>
      <c r="N202" s="74"/>
      <c r="O202" s="74"/>
    </row>
    <row r="203" spans="1:16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</row>
    <row r="204" spans="1:16" x14ac:dyDescent="0.25">
      <c r="A204" s="74"/>
      <c r="B204" s="83" t="s">
        <v>298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74"/>
    </row>
    <row r="205" spans="1:16" x14ac:dyDescent="0.25">
      <c r="A205" s="74"/>
      <c r="B205" s="83" t="s">
        <v>302</v>
      </c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74"/>
      <c r="P205" s="31"/>
    </row>
    <row r="206" spans="1:16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31"/>
    </row>
    <row r="207" spans="1:16" x14ac:dyDescent="0.25">
      <c r="A207" s="74"/>
      <c r="B207" s="74" t="s">
        <v>150</v>
      </c>
      <c r="C207" s="74"/>
      <c r="D207" s="74"/>
      <c r="E207" s="74"/>
      <c r="F207" s="74"/>
      <c r="G207" s="74"/>
      <c r="H207" s="282"/>
      <c r="I207" s="282"/>
      <c r="J207" s="282"/>
      <c r="K207" s="282"/>
      <c r="L207" s="282"/>
      <c r="M207" s="282"/>
      <c r="N207" s="282"/>
      <c r="O207" s="74"/>
    </row>
    <row r="208" spans="1:16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1:16" x14ac:dyDescent="0.25">
      <c r="A209" s="74"/>
      <c r="B209" s="74" t="s">
        <v>151</v>
      </c>
      <c r="C209" s="74"/>
      <c r="D209" s="74"/>
      <c r="E209" s="283"/>
      <c r="F209" s="284"/>
      <c r="G209" s="74" t="s">
        <v>152</v>
      </c>
      <c r="H209" s="74"/>
      <c r="I209" s="74"/>
      <c r="J209" s="74"/>
      <c r="K209" s="74"/>
      <c r="L209" s="74"/>
      <c r="M209" s="74"/>
      <c r="N209" s="74"/>
      <c r="O209" s="74"/>
    </row>
    <row r="210" spans="1:16" x14ac:dyDescent="0.25">
      <c r="A210" s="74"/>
      <c r="B210" s="94" t="s">
        <v>435</v>
      </c>
      <c r="C210" s="74"/>
      <c r="D210" s="74"/>
      <c r="E210" s="74"/>
      <c r="F210" s="74"/>
      <c r="G210" s="74"/>
      <c r="H210" s="74"/>
      <c r="I210" s="249"/>
      <c r="J210" s="249"/>
      <c r="K210" s="74"/>
      <c r="L210" s="74"/>
      <c r="M210" s="74"/>
      <c r="N210" s="74"/>
      <c r="O210" s="74"/>
      <c r="P210" s="92"/>
    </row>
    <row r="211" spans="1:16" x14ac:dyDescent="0.25">
      <c r="A211" s="74"/>
      <c r="B211" s="94" t="s">
        <v>434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92"/>
    </row>
    <row r="212" spans="1:16" s="92" customFormat="1" x14ac:dyDescent="0.25">
      <c r="A212" s="22"/>
      <c r="B212" s="95" t="s">
        <v>299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31"/>
    </row>
    <row r="213" spans="1:16" x14ac:dyDescent="0.25">
      <c r="A213" s="74"/>
      <c r="B213" s="94" t="s">
        <v>154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</row>
    <row r="214" spans="1:16" x14ac:dyDescent="0.25">
      <c r="A214" s="74"/>
      <c r="B214" s="74" t="s">
        <v>155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1:16" x14ac:dyDescent="0.25">
      <c r="A215" s="74"/>
      <c r="B215" s="74" t="s">
        <v>156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1:16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1:16" x14ac:dyDescent="0.25">
      <c r="A217" s="74"/>
      <c r="B217" s="74" t="s">
        <v>157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1:16" x14ac:dyDescent="0.25">
      <c r="A218" s="74"/>
      <c r="B218" s="94" t="s">
        <v>158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</row>
    <row r="219" spans="1:16" x14ac:dyDescent="0.25">
      <c r="A219" s="74"/>
      <c r="B219" s="94" t="s">
        <v>159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</row>
    <row r="220" spans="1:16" x14ac:dyDescent="0.25">
      <c r="A220" s="74"/>
      <c r="B220" s="94" t="s">
        <v>300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1" spans="1:16" x14ac:dyDescent="0.25">
      <c r="A221" s="74"/>
      <c r="B221" s="94" t="s">
        <v>160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1:16" x14ac:dyDescent="0.25">
      <c r="A222" s="74"/>
      <c r="B222" s="94" t="s">
        <v>161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</row>
    <row r="223" spans="1:16" x14ac:dyDescent="0.25">
      <c r="A223" s="74"/>
      <c r="B223" s="9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1:16" x14ac:dyDescent="0.25">
      <c r="A224" s="74"/>
      <c r="B224" s="82" t="s">
        <v>303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1:15" x14ac:dyDescent="0.25">
      <c r="A225" s="74"/>
      <c r="B225" s="82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1:15" x14ac:dyDescent="0.25">
      <c r="A226" s="74"/>
      <c r="B226" s="290" t="s">
        <v>2</v>
      </c>
      <c r="C226" s="290"/>
      <c r="D226" s="290"/>
      <c r="E226" s="290"/>
      <c r="F226" s="74"/>
      <c r="G226" s="290" t="s">
        <v>25</v>
      </c>
      <c r="H226" s="290"/>
      <c r="I226" s="290"/>
      <c r="J226" s="74"/>
      <c r="K226" s="290" t="s">
        <v>162</v>
      </c>
      <c r="L226" s="290"/>
      <c r="M226" s="74"/>
      <c r="N226" s="239" t="s">
        <v>29</v>
      </c>
      <c r="O226" s="74"/>
    </row>
    <row r="227" spans="1:15" x14ac:dyDescent="0.25">
      <c r="A227" s="74"/>
      <c r="B227" s="291"/>
      <c r="C227" s="291"/>
      <c r="D227" s="291"/>
      <c r="E227" s="291"/>
      <c r="F227" s="74"/>
      <c r="G227" s="291"/>
      <c r="H227" s="291"/>
      <c r="I227" s="291"/>
      <c r="J227" s="74"/>
      <c r="K227" s="291"/>
      <c r="L227" s="291"/>
      <c r="M227" s="74"/>
      <c r="N227" s="291"/>
      <c r="O227" s="74"/>
    </row>
    <row r="228" spans="1:15" x14ac:dyDescent="0.25">
      <c r="A228" s="74"/>
      <c r="B228" s="291"/>
      <c r="C228" s="291"/>
      <c r="D228" s="291"/>
      <c r="E228" s="291"/>
      <c r="F228" s="74"/>
      <c r="G228" s="291"/>
      <c r="H228" s="291"/>
      <c r="I228" s="291"/>
      <c r="J228" s="74"/>
      <c r="K228" s="291"/>
      <c r="L228" s="291"/>
      <c r="M228" s="74"/>
      <c r="N228" s="291"/>
      <c r="O228" s="74"/>
    </row>
    <row r="229" spans="1:15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1:15" x14ac:dyDescent="0.25">
      <c r="A230" s="74"/>
      <c r="B230" s="291"/>
      <c r="C230" s="291"/>
      <c r="D230" s="291"/>
      <c r="E230" s="291"/>
      <c r="F230" s="74"/>
      <c r="G230" s="291"/>
      <c r="H230" s="291"/>
      <c r="I230" s="291"/>
      <c r="J230" s="74"/>
      <c r="K230" s="291"/>
      <c r="L230" s="291"/>
      <c r="M230" s="74"/>
      <c r="N230" s="291"/>
      <c r="O230" s="74"/>
    </row>
    <row r="231" spans="1:15" x14ac:dyDescent="0.25">
      <c r="A231" s="74"/>
      <c r="B231" s="291"/>
      <c r="C231" s="291"/>
      <c r="D231" s="291"/>
      <c r="E231" s="291"/>
      <c r="F231" s="74"/>
      <c r="G231" s="291"/>
      <c r="H231" s="291"/>
      <c r="I231" s="291"/>
      <c r="J231" s="74"/>
      <c r="K231" s="291"/>
      <c r="L231" s="291"/>
      <c r="M231" s="74"/>
      <c r="N231" s="291"/>
      <c r="O231" s="74"/>
    </row>
    <row r="232" spans="1:15" s="97" customFormat="1" ht="15.75" thickBot="1" x14ac:dyDescent="0.3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1:15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1:15" ht="18.75" x14ac:dyDescent="0.25">
      <c r="A234" s="74"/>
      <c r="B234" s="281" t="s">
        <v>163</v>
      </c>
      <c r="C234" s="281"/>
      <c r="D234" s="281"/>
      <c r="E234" s="281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1:15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1:15" x14ac:dyDescent="0.25">
      <c r="A236" s="74"/>
      <c r="B236" s="74" t="s">
        <v>164</v>
      </c>
      <c r="C236" s="74"/>
      <c r="D236" s="74"/>
      <c r="E236" s="74"/>
      <c r="F236" s="74"/>
      <c r="G236" s="74"/>
      <c r="H236" s="291"/>
      <c r="I236" s="291"/>
      <c r="J236" s="291"/>
      <c r="K236" s="291"/>
      <c r="L236" s="291"/>
      <c r="M236" s="291"/>
      <c r="N236" s="291"/>
      <c r="O236" s="74"/>
    </row>
    <row r="237" spans="1:15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1:15" x14ac:dyDescent="0.25">
      <c r="A238" s="74"/>
      <c r="B238" s="74" t="s">
        <v>26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1:15" x14ac:dyDescent="0.25">
      <c r="A239" s="74"/>
      <c r="B239" s="94" t="s">
        <v>416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1:15" x14ac:dyDescent="0.25">
      <c r="A240" s="74"/>
      <c r="B240" s="94" t="s">
        <v>218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1:15" x14ac:dyDescent="0.25">
      <c r="A241" s="74"/>
      <c r="B241" s="94" t="s">
        <v>165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1:15" x14ac:dyDescent="0.25">
      <c r="A242" s="74"/>
      <c r="B242" s="94" t="s">
        <v>179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</row>
    <row r="243" spans="1:15" x14ac:dyDescent="0.25">
      <c r="A243" s="74"/>
      <c r="B243" s="94" t="s">
        <v>417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</row>
    <row r="244" spans="1:15" x14ac:dyDescent="0.25">
      <c r="A244" s="74"/>
      <c r="B244" s="94" t="s">
        <v>291</v>
      </c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</row>
    <row r="245" spans="1:15" x14ac:dyDescent="0.25">
      <c r="A245" s="74"/>
      <c r="B245" s="9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1:15" x14ac:dyDescent="0.25">
      <c r="A246" s="74"/>
      <c r="B246" s="98" t="s">
        <v>27</v>
      </c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</row>
    <row r="247" spans="1:15" x14ac:dyDescent="0.25">
      <c r="A247" s="74"/>
      <c r="B247" s="292"/>
      <c r="C247" s="292"/>
      <c r="D247" s="292"/>
      <c r="E247" s="292"/>
      <c r="F247" s="292"/>
      <c r="G247" s="292"/>
      <c r="H247" s="292"/>
      <c r="I247" s="292"/>
      <c r="J247" s="292"/>
      <c r="K247" s="292"/>
      <c r="L247" s="292"/>
      <c r="M247" s="292"/>
      <c r="N247" s="292"/>
      <c r="O247" s="74"/>
    </row>
    <row r="248" spans="1:15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</row>
    <row r="249" spans="1:15" x14ac:dyDescent="0.25">
      <c r="A249" s="74"/>
      <c r="B249" s="290" t="s">
        <v>2</v>
      </c>
      <c r="C249" s="290"/>
      <c r="D249" s="290"/>
      <c r="E249" s="290"/>
      <c r="F249" s="74"/>
      <c r="G249" s="290" t="s">
        <v>25</v>
      </c>
      <c r="H249" s="290"/>
      <c r="I249" s="290"/>
      <c r="J249" s="74"/>
      <c r="K249" s="290" t="s">
        <v>162</v>
      </c>
      <c r="L249" s="290"/>
      <c r="M249" s="74"/>
      <c r="N249" s="239" t="s">
        <v>29</v>
      </c>
      <c r="O249" s="74"/>
    </row>
    <row r="250" spans="1:15" x14ac:dyDescent="0.25">
      <c r="A250" s="74"/>
      <c r="B250" s="289"/>
      <c r="C250" s="289"/>
      <c r="D250" s="289"/>
      <c r="E250" s="289"/>
      <c r="F250" s="74"/>
      <c r="G250" s="289"/>
      <c r="H250" s="289"/>
      <c r="I250" s="289"/>
      <c r="J250" s="74"/>
      <c r="K250" s="297" t="s">
        <v>28</v>
      </c>
      <c r="L250" s="297"/>
      <c r="M250" s="74"/>
      <c r="N250" s="289"/>
      <c r="O250" s="74"/>
    </row>
    <row r="251" spans="1:15" x14ac:dyDescent="0.25">
      <c r="A251" s="74"/>
      <c r="B251" s="289"/>
      <c r="C251" s="289"/>
      <c r="D251" s="289"/>
      <c r="E251" s="289"/>
      <c r="F251" s="74"/>
      <c r="G251" s="289"/>
      <c r="H251" s="289"/>
      <c r="I251" s="289"/>
      <c r="J251" s="74"/>
      <c r="K251" s="297"/>
      <c r="L251" s="297"/>
      <c r="M251" s="74"/>
      <c r="N251" s="289"/>
      <c r="O251" s="74"/>
    </row>
    <row r="252" spans="1:15" s="97" customFormat="1" x14ac:dyDescent="0.2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</row>
    <row r="253" spans="1:15" s="97" customFormat="1" ht="15.75" thickBot="1" x14ac:dyDescent="0.3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1:15" x14ac:dyDescent="0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</row>
    <row r="255" spans="1:15" x14ac:dyDescent="0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1:15" ht="18.75" x14ac:dyDescent="0.25">
      <c r="A256" s="74"/>
      <c r="B256" s="281" t="s">
        <v>166</v>
      </c>
      <c r="C256" s="281"/>
      <c r="D256" s="281"/>
      <c r="E256" s="281"/>
      <c r="F256" s="74"/>
      <c r="G256" s="74"/>
      <c r="H256" s="74"/>
      <c r="I256" s="74"/>
      <c r="J256" s="74"/>
      <c r="K256" s="74"/>
      <c r="L256" s="74"/>
      <c r="M256" s="74"/>
      <c r="N256" s="74"/>
      <c r="O256" s="74"/>
    </row>
    <row r="257" spans="1:16" x14ac:dyDescent="0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</row>
    <row r="258" spans="1:16" x14ac:dyDescent="0.25">
      <c r="A258" s="74"/>
      <c r="B258" s="74" t="s">
        <v>30</v>
      </c>
      <c r="C258" s="74"/>
      <c r="D258" s="74"/>
      <c r="E258" s="74"/>
      <c r="F258" s="74"/>
      <c r="G258" s="74"/>
      <c r="H258" s="282"/>
      <c r="I258" s="282"/>
      <c r="J258" s="282"/>
      <c r="K258" s="282"/>
      <c r="L258" s="282"/>
      <c r="M258" s="282"/>
      <c r="N258" s="282"/>
      <c r="O258" s="74"/>
    </row>
    <row r="259" spans="1:16" x14ac:dyDescent="0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</row>
    <row r="260" spans="1:16" x14ac:dyDescent="0.25">
      <c r="A260" s="74"/>
      <c r="B260" s="74" t="s">
        <v>167</v>
      </c>
      <c r="C260" s="74"/>
      <c r="D260" s="74"/>
      <c r="E260" s="74"/>
      <c r="F260" s="74"/>
      <c r="G260" s="74"/>
      <c r="H260" s="28"/>
      <c r="I260" s="22" t="s">
        <v>425</v>
      </c>
      <c r="J260" s="74"/>
      <c r="K260" s="259"/>
      <c r="L260" s="259"/>
      <c r="M260" s="74"/>
      <c r="N260" s="74"/>
      <c r="O260" s="74"/>
      <c r="P260" s="31"/>
    </row>
    <row r="261" spans="1:16" x14ac:dyDescent="0.25">
      <c r="A261" s="74"/>
      <c r="B261" s="94" t="s">
        <v>474</v>
      </c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</row>
    <row r="262" spans="1:16" x14ac:dyDescent="0.25">
      <c r="A262" s="74"/>
      <c r="B262" s="94" t="s">
        <v>179</v>
      </c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</row>
    <row r="263" spans="1:16" x14ac:dyDescent="0.25">
      <c r="A263" s="74"/>
      <c r="B263" s="94" t="s">
        <v>168</v>
      </c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</row>
    <row r="264" spans="1:16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</row>
    <row r="265" spans="1:16" x14ac:dyDescent="0.25">
      <c r="A265" s="74"/>
      <c r="B265" s="82" t="s">
        <v>27</v>
      </c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</row>
    <row r="266" spans="1:16" x14ac:dyDescent="0.25">
      <c r="A266" s="74"/>
      <c r="B266" s="298"/>
      <c r="C266" s="298"/>
      <c r="D266" s="298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74"/>
    </row>
    <row r="267" spans="1:16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</row>
    <row r="268" spans="1:16" x14ac:dyDescent="0.25">
      <c r="A268" s="74"/>
      <c r="B268" s="82" t="s">
        <v>24</v>
      </c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</row>
    <row r="269" spans="1:16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</row>
    <row r="270" spans="1:16" x14ac:dyDescent="0.25">
      <c r="A270" s="74"/>
      <c r="B270" s="290" t="s">
        <v>2</v>
      </c>
      <c r="C270" s="290"/>
      <c r="D270" s="290"/>
      <c r="E270" s="290"/>
      <c r="F270" s="74"/>
      <c r="G270" s="290" t="s">
        <v>25</v>
      </c>
      <c r="H270" s="290"/>
      <c r="I270" s="290"/>
      <c r="J270" s="74"/>
      <c r="K270" s="290" t="s">
        <v>162</v>
      </c>
      <c r="L270" s="290"/>
      <c r="M270" s="74"/>
      <c r="N270" s="239" t="s">
        <v>29</v>
      </c>
      <c r="O270" s="74"/>
    </row>
    <row r="271" spans="1:16" x14ac:dyDescent="0.25">
      <c r="A271" s="74"/>
      <c r="B271" s="293"/>
      <c r="C271" s="293"/>
      <c r="D271" s="293"/>
      <c r="E271" s="293"/>
      <c r="F271" s="74"/>
      <c r="G271" s="293"/>
      <c r="H271" s="293"/>
      <c r="I271" s="293"/>
      <c r="J271" s="74"/>
      <c r="K271" s="293"/>
      <c r="L271" s="293"/>
      <c r="M271" s="74"/>
      <c r="N271" s="293"/>
      <c r="O271" s="74"/>
    </row>
    <row r="272" spans="1:16" x14ac:dyDescent="0.25">
      <c r="A272" s="74"/>
      <c r="B272" s="293"/>
      <c r="C272" s="293"/>
      <c r="D272" s="293"/>
      <c r="E272" s="293"/>
      <c r="F272" s="74"/>
      <c r="G272" s="293"/>
      <c r="H272" s="293"/>
      <c r="I272" s="293"/>
      <c r="J272" s="74"/>
      <c r="K272" s="293"/>
      <c r="L272" s="293"/>
      <c r="M272" s="74"/>
      <c r="N272" s="293"/>
      <c r="O272" s="74"/>
    </row>
    <row r="273" spans="1:15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</row>
    <row r="274" spans="1:15" x14ac:dyDescent="0.25">
      <c r="A274" s="74"/>
      <c r="B274" s="293"/>
      <c r="C274" s="293"/>
      <c r="D274" s="293"/>
      <c r="E274" s="293"/>
      <c r="F274" s="74"/>
      <c r="G274" s="293"/>
      <c r="H274" s="293"/>
      <c r="I274" s="293"/>
      <c r="J274" s="74"/>
      <c r="K274" s="293"/>
      <c r="L274" s="293"/>
      <c r="M274" s="74"/>
      <c r="N274" s="293"/>
      <c r="O274" s="74"/>
    </row>
    <row r="275" spans="1:15" x14ac:dyDescent="0.25">
      <c r="A275" s="74"/>
      <c r="B275" s="293"/>
      <c r="C275" s="293"/>
      <c r="D275" s="293"/>
      <c r="E275" s="293"/>
      <c r="F275" s="74"/>
      <c r="G275" s="293"/>
      <c r="H275" s="293"/>
      <c r="I275" s="293"/>
      <c r="J275" s="74"/>
      <c r="K275" s="293"/>
      <c r="L275" s="293"/>
      <c r="M275" s="74"/>
      <c r="N275" s="293"/>
      <c r="O275" s="74"/>
    </row>
    <row r="276" spans="1:15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100"/>
      <c r="L276" s="74"/>
      <c r="M276" s="74"/>
      <c r="N276" s="74"/>
      <c r="O276" s="74"/>
    </row>
    <row r="277" spans="1:15" s="97" customFormat="1" ht="15.75" thickBot="1" x14ac:dyDescent="0.3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1:15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100"/>
      <c r="L278" s="74"/>
      <c r="M278" s="74"/>
      <c r="N278" s="74"/>
      <c r="O278" s="74"/>
    </row>
    <row r="279" spans="1:15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100"/>
      <c r="L279" s="74"/>
      <c r="M279" s="74"/>
      <c r="N279" s="74"/>
      <c r="O279" s="74"/>
    </row>
    <row r="280" spans="1:15" ht="18.75" x14ac:dyDescent="0.25">
      <c r="A280" s="74"/>
      <c r="B280" s="281" t="s">
        <v>212</v>
      </c>
      <c r="C280" s="281"/>
      <c r="D280" s="281"/>
      <c r="E280" s="281"/>
      <c r="F280" s="281"/>
      <c r="G280" s="74"/>
      <c r="H280" s="74"/>
      <c r="I280" s="74"/>
      <c r="J280" s="74"/>
      <c r="K280" s="74"/>
      <c r="L280" s="74"/>
      <c r="M280" s="74"/>
      <c r="N280" s="74"/>
      <c r="O280" s="74"/>
    </row>
    <row r="281" spans="1:15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100"/>
      <c r="L281" s="74"/>
      <c r="M281" s="74"/>
      <c r="N281" s="74"/>
      <c r="O281" s="74"/>
    </row>
    <row r="282" spans="1:15" x14ac:dyDescent="0.25">
      <c r="A282" s="74"/>
      <c r="B282" s="74" t="s">
        <v>213</v>
      </c>
      <c r="C282" s="74"/>
      <c r="D282" s="74"/>
      <c r="E282" s="74"/>
      <c r="F282" s="74"/>
      <c r="G282" s="74"/>
      <c r="H282" s="282"/>
      <c r="I282" s="282"/>
      <c r="J282" s="282"/>
      <c r="K282" s="282"/>
      <c r="L282" s="282"/>
      <c r="M282" s="282"/>
      <c r="N282" s="282"/>
      <c r="O282" s="74"/>
    </row>
    <row r="283" spans="1:15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100"/>
      <c r="L283" s="74"/>
      <c r="M283" s="74"/>
      <c r="N283" s="74"/>
      <c r="O283" s="74"/>
    </row>
    <row r="284" spans="1:15" x14ac:dyDescent="0.25">
      <c r="A284" s="74"/>
      <c r="B284" s="74" t="s">
        <v>206</v>
      </c>
      <c r="C284" s="74"/>
      <c r="D284" s="74"/>
      <c r="E284" s="74"/>
      <c r="F284" s="74"/>
      <c r="G284" s="74"/>
      <c r="H284" s="74"/>
      <c r="I284" s="74"/>
      <c r="J284" s="74"/>
      <c r="K284" s="298"/>
      <c r="L284" s="298"/>
      <c r="M284" s="298"/>
      <c r="N284" s="298"/>
      <c r="O284" s="74"/>
    </row>
    <row r="285" spans="1:15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100"/>
      <c r="L285" s="74"/>
      <c r="M285" s="74"/>
      <c r="N285" s="74"/>
      <c r="O285" s="74"/>
    </row>
    <row r="286" spans="1:15" x14ac:dyDescent="0.25">
      <c r="A286" s="74"/>
      <c r="B286" s="74" t="s">
        <v>201</v>
      </c>
      <c r="C286" s="74"/>
      <c r="D286" s="74"/>
      <c r="E286" s="74"/>
      <c r="F286" s="74"/>
      <c r="G286" s="74"/>
      <c r="H286" s="74"/>
      <c r="I286" s="74"/>
      <c r="J286" s="74"/>
      <c r="K286" s="100"/>
      <c r="L286" s="250"/>
      <c r="M286" s="250"/>
      <c r="N286" s="74"/>
      <c r="O286" s="74"/>
    </row>
    <row r="287" spans="1:15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</row>
    <row r="288" spans="1:15" x14ac:dyDescent="0.25">
      <c r="A288" s="74"/>
      <c r="B288" s="74" t="s">
        <v>202</v>
      </c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</row>
    <row r="289" spans="1:16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</row>
    <row r="290" spans="1:16" x14ac:dyDescent="0.25">
      <c r="A290" s="74"/>
      <c r="B290" s="74" t="s">
        <v>214</v>
      </c>
      <c r="C290" s="74"/>
      <c r="D290" s="74"/>
      <c r="E290" s="74"/>
      <c r="F290" s="74"/>
      <c r="G290" s="74"/>
      <c r="H290" s="74"/>
      <c r="I290" s="74"/>
      <c r="J290" s="74"/>
      <c r="K290" s="100"/>
      <c r="L290" s="74"/>
      <c r="M290" s="74"/>
      <c r="N290" s="74"/>
      <c r="O290" s="74"/>
    </row>
    <row r="291" spans="1:16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100"/>
      <c r="L291" s="74"/>
      <c r="M291" s="74"/>
      <c r="N291" s="74"/>
      <c r="O291" s="74"/>
    </row>
    <row r="292" spans="1:16" x14ac:dyDescent="0.25">
      <c r="A292" s="74"/>
      <c r="B292" s="74" t="s">
        <v>203</v>
      </c>
      <c r="C292" s="74"/>
      <c r="D292" s="74"/>
      <c r="E292" s="74"/>
      <c r="F292" s="74"/>
      <c r="G292" s="74"/>
      <c r="H292" s="74"/>
      <c r="I292" s="74"/>
      <c r="J292" s="74"/>
      <c r="K292" s="100"/>
      <c r="L292" s="74"/>
      <c r="M292" s="74"/>
      <c r="N292" s="74"/>
      <c r="O292" s="74"/>
    </row>
    <row r="293" spans="1:16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100"/>
      <c r="L293" s="74"/>
      <c r="M293" s="74"/>
      <c r="N293" s="74"/>
      <c r="O293" s="74"/>
    </row>
    <row r="294" spans="1:16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100"/>
      <c r="L294" s="74"/>
      <c r="M294" s="74"/>
      <c r="N294" s="74"/>
      <c r="O294" s="74"/>
    </row>
    <row r="295" spans="1:16" x14ac:dyDescent="0.25">
      <c r="A295" s="74"/>
      <c r="B295" s="74" t="s">
        <v>215</v>
      </c>
      <c r="C295" s="74"/>
      <c r="D295" s="74"/>
      <c r="E295" s="74"/>
      <c r="F295" s="74"/>
      <c r="G295" s="74"/>
      <c r="H295" s="74"/>
      <c r="I295" s="74"/>
      <c r="J295" s="74"/>
      <c r="K295" s="100"/>
      <c r="L295" s="74"/>
      <c r="M295" s="74"/>
      <c r="N295" s="74"/>
      <c r="O295" s="74"/>
    </row>
    <row r="296" spans="1:16" x14ac:dyDescent="0.25">
      <c r="A296" s="74"/>
      <c r="B296" s="94" t="s">
        <v>418</v>
      </c>
      <c r="C296" s="74"/>
      <c r="D296" s="74"/>
      <c r="E296" s="74"/>
      <c r="F296" s="74"/>
      <c r="G296" s="74"/>
      <c r="H296" s="74"/>
      <c r="I296" s="74"/>
      <c r="J296" s="74"/>
      <c r="K296" s="100"/>
      <c r="L296" s="74"/>
      <c r="M296" s="74"/>
      <c r="N296" s="74"/>
      <c r="O296" s="74"/>
    </row>
    <row r="297" spans="1:16" x14ac:dyDescent="0.25">
      <c r="A297" s="74"/>
      <c r="B297" s="94" t="s">
        <v>426</v>
      </c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92"/>
    </row>
    <row r="298" spans="1:16" x14ac:dyDescent="0.25">
      <c r="A298" s="74"/>
      <c r="B298" s="94" t="s">
        <v>427</v>
      </c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</row>
    <row r="299" spans="1:16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100"/>
      <c r="L299" s="74"/>
      <c r="M299" s="74"/>
      <c r="N299" s="74"/>
      <c r="O299" s="74"/>
    </row>
    <row r="300" spans="1:16" x14ac:dyDescent="0.25">
      <c r="A300" s="74"/>
      <c r="B300" s="82" t="s">
        <v>24</v>
      </c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</row>
    <row r="301" spans="1:16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</row>
    <row r="302" spans="1:16" x14ac:dyDescent="0.25">
      <c r="A302" s="74"/>
      <c r="B302" s="290" t="s">
        <v>2</v>
      </c>
      <c r="C302" s="290"/>
      <c r="D302" s="290"/>
      <c r="E302" s="290"/>
      <c r="F302" s="74"/>
      <c r="G302" s="290" t="s">
        <v>25</v>
      </c>
      <c r="H302" s="290"/>
      <c r="I302" s="290"/>
      <c r="J302" s="74"/>
      <c r="K302" s="290" t="s">
        <v>162</v>
      </c>
      <c r="L302" s="290"/>
      <c r="M302" s="74"/>
      <c r="N302" s="239" t="s">
        <v>29</v>
      </c>
      <c r="O302" s="74"/>
    </row>
    <row r="303" spans="1:16" x14ac:dyDescent="0.25">
      <c r="A303" s="74"/>
      <c r="B303" s="293"/>
      <c r="C303" s="293"/>
      <c r="D303" s="293"/>
      <c r="E303" s="293"/>
      <c r="F303" s="74"/>
      <c r="G303" s="293"/>
      <c r="H303" s="293"/>
      <c r="I303" s="293"/>
      <c r="J303" s="74"/>
      <c r="K303" s="293"/>
      <c r="L303" s="293"/>
      <c r="M303" s="74"/>
      <c r="N303" s="293"/>
      <c r="O303" s="74"/>
    </row>
    <row r="304" spans="1:16" x14ac:dyDescent="0.25">
      <c r="A304" s="74"/>
      <c r="B304" s="293"/>
      <c r="C304" s="293"/>
      <c r="D304" s="293"/>
      <c r="E304" s="293"/>
      <c r="F304" s="74"/>
      <c r="G304" s="293"/>
      <c r="H304" s="293"/>
      <c r="I304" s="293"/>
      <c r="J304" s="74"/>
      <c r="K304" s="293"/>
      <c r="L304" s="293"/>
      <c r="M304" s="74"/>
      <c r="N304" s="293"/>
      <c r="O304" s="74"/>
    </row>
    <row r="305" spans="1:15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</row>
    <row r="306" spans="1:15" x14ac:dyDescent="0.25">
      <c r="A306" s="74"/>
      <c r="B306" s="293"/>
      <c r="C306" s="293"/>
      <c r="D306" s="293"/>
      <c r="E306" s="293"/>
      <c r="F306" s="74"/>
      <c r="G306" s="293"/>
      <c r="H306" s="293"/>
      <c r="I306" s="293"/>
      <c r="J306" s="74"/>
      <c r="K306" s="293"/>
      <c r="L306" s="293"/>
      <c r="M306" s="74"/>
      <c r="N306" s="293"/>
      <c r="O306" s="74"/>
    </row>
    <row r="307" spans="1:15" x14ac:dyDescent="0.25">
      <c r="A307" s="74"/>
      <c r="B307" s="293"/>
      <c r="C307" s="293"/>
      <c r="D307" s="293"/>
      <c r="E307" s="293"/>
      <c r="F307" s="74"/>
      <c r="G307" s="293"/>
      <c r="H307" s="293"/>
      <c r="I307" s="293"/>
      <c r="J307" s="74"/>
      <c r="K307" s="293"/>
      <c r="L307" s="293"/>
      <c r="M307" s="74"/>
      <c r="N307" s="293"/>
      <c r="O307" s="74"/>
    </row>
    <row r="308" spans="1:15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100"/>
      <c r="L308" s="74"/>
      <c r="M308" s="74"/>
      <c r="N308" s="74"/>
      <c r="O308" s="74"/>
    </row>
    <row r="309" spans="1:15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100"/>
      <c r="L309" s="74"/>
      <c r="M309" s="74"/>
      <c r="N309" s="74"/>
      <c r="O309" s="74"/>
    </row>
    <row r="310" spans="1:15" s="97" customFormat="1" ht="15.75" thickBot="1" x14ac:dyDescent="0.3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</row>
  </sheetData>
  <sheetProtection algorithmName="SHA-512" hashValue="2RzNDFMLLrjkpNxUgmqwSe6gx0+waKyMTQ6J3hEW/kd2eB9f3XKUMFQLZYYEGz3+YmmosznJkyR+D6oAXcPeXA==" saltValue="hV1TiVyPvtevsx9p9/fSBw==" spinCount="100000" sheet="1" insertRows="0"/>
  <mergeCells count="147">
    <mergeCell ref="B256:E256"/>
    <mergeCell ref="H258:N258"/>
    <mergeCell ref="B266:N266"/>
    <mergeCell ref="B270:E270"/>
    <mergeCell ref="G270:I270"/>
    <mergeCell ref="K270:L270"/>
    <mergeCell ref="K284:N284"/>
    <mergeCell ref="B302:E302"/>
    <mergeCell ref="G302:I302"/>
    <mergeCell ref="K302:L302"/>
    <mergeCell ref="K260:L260"/>
    <mergeCell ref="B303:E304"/>
    <mergeCell ref="G303:I304"/>
    <mergeCell ref="K303:L304"/>
    <mergeCell ref="N303:N304"/>
    <mergeCell ref="B271:E272"/>
    <mergeCell ref="G271:I272"/>
    <mergeCell ref="K271:L272"/>
    <mergeCell ref="N271:N272"/>
    <mergeCell ref="B274:E275"/>
    <mergeCell ref="G274:I275"/>
    <mergeCell ref="K274:L275"/>
    <mergeCell ref="N274:N275"/>
    <mergeCell ref="B306:E307"/>
    <mergeCell ref="G306:I307"/>
    <mergeCell ref="K306:L307"/>
    <mergeCell ref="N306:N307"/>
    <mergeCell ref="H282:N282"/>
    <mergeCell ref="L286:M286"/>
    <mergeCell ref="B2:N5"/>
    <mergeCell ref="L121:L122"/>
    <mergeCell ref="M121:M122"/>
    <mergeCell ref="N121:N122"/>
    <mergeCell ref="I121:I122"/>
    <mergeCell ref="J121:J122"/>
    <mergeCell ref="K121:K122"/>
    <mergeCell ref="B104:N104"/>
    <mergeCell ref="B107:E108"/>
    <mergeCell ref="B280:F280"/>
    <mergeCell ref="K250:L251"/>
    <mergeCell ref="N250:N251"/>
    <mergeCell ref="N227:N228"/>
    <mergeCell ref="B230:E231"/>
    <mergeCell ref="G230:I231"/>
    <mergeCell ref="K230:L231"/>
    <mergeCell ref="N230:N231"/>
    <mergeCell ref="B234:E234"/>
    <mergeCell ref="B250:E251"/>
    <mergeCell ref="G250:I251"/>
    <mergeCell ref="B226:E226"/>
    <mergeCell ref="G226:I226"/>
    <mergeCell ref="K226:L226"/>
    <mergeCell ref="B227:E228"/>
    <mergeCell ref="G227:I228"/>
    <mergeCell ref="K227:L228"/>
    <mergeCell ref="H236:N236"/>
    <mergeCell ref="B247:N247"/>
    <mergeCell ref="B249:E249"/>
    <mergeCell ref="G249:I249"/>
    <mergeCell ref="K249:L249"/>
    <mergeCell ref="B202:E202"/>
    <mergeCell ref="H207:N207"/>
    <mergeCell ref="E209:F209"/>
    <mergeCell ref="B148:N148"/>
    <mergeCell ref="B157:N164"/>
    <mergeCell ref="B178:N181"/>
    <mergeCell ref="B186:N189"/>
    <mergeCell ref="B125:D125"/>
    <mergeCell ref="B126:D126"/>
    <mergeCell ref="B127:D127"/>
    <mergeCell ref="E125:G125"/>
    <mergeCell ref="E126:G126"/>
    <mergeCell ref="E127:G127"/>
    <mergeCell ref="B194:N198"/>
    <mergeCell ref="L141:M141"/>
    <mergeCell ref="L143:M143"/>
    <mergeCell ref="B39:N39"/>
    <mergeCell ref="B113:G113"/>
    <mergeCell ref="H107:H108"/>
    <mergeCell ref="B168:N171"/>
    <mergeCell ref="B174:N174"/>
    <mergeCell ref="B200:N200"/>
    <mergeCell ref="N107:N108"/>
    <mergeCell ref="B123:D123"/>
    <mergeCell ref="B124:D124"/>
    <mergeCell ref="B121:D122"/>
    <mergeCell ref="E123:G123"/>
    <mergeCell ref="E124:G124"/>
    <mergeCell ref="E121:G122"/>
    <mergeCell ref="H121:H122"/>
    <mergeCell ref="L107:L108"/>
    <mergeCell ref="M107:M108"/>
    <mergeCell ref="I107:I108"/>
    <mergeCell ref="J107:J108"/>
    <mergeCell ref="B109:G109"/>
    <mergeCell ref="B110:G110"/>
    <mergeCell ref="B111:G111"/>
    <mergeCell ref="B112:G112"/>
    <mergeCell ref="G100:H100"/>
    <mergeCell ref="G80:H80"/>
    <mergeCell ref="G81:H81"/>
    <mergeCell ref="J81:K81"/>
    <mergeCell ref="M80:N80"/>
    <mergeCell ref="M81:N81"/>
    <mergeCell ref="B6:N7"/>
    <mergeCell ref="B14:N14"/>
    <mergeCell ref="B17:G17"/>
    <mergeCell ref="I17:K17"/>
    <mergeCell ref="M17:N17"/>
    <mergeCell ref="B20:G20"/>
    <mergeCell ref="I20:K20"/>
    <mergeCell ref="M20:N20"/>
    <mergeCell ref="B71:E71"/>
    <mergeCell ref="G71:H71"/>
    <mergeCell ref="J71:K71"/>
    <mergeCell ref="B36:N36"/>
    <mergeCell ref="B23:G23"/>
    <mergeCell ref="B24:G24"/>
    <mergeCell ref="B25:E25"/>
    <mergeCell ref="I23:K23"/>
    <mergeCell ref="C8:N8"/>
    <mergeCell ref="G67:H67"/>
    <mergeCell ref="C9:N9"/>
    <mergeCell ref="K107:K108"/>
    <mergeCell ref="C10:N10"/>
    <mergeCell ref="C11:N11"/>
    <mergeCell ref="C12:N12"/>
    <mergeCell ref="I28:K28"/>
    <mergeCell ref="M28:N28"/>
    <mergeCell ref="I210:J210"/>
    <mergeCell ref="M31:N31"/>
    <mergeCell ref="I34:K34"/>
    <mergeCell ref="G74:H74"/>
    <mergeCell ref="J74:K74"/>
    <mergeCell ref="G76:H76"/>
    <mergeCell ref="J76:K76"/>
    <mergeCell ref="B50:N58"/>
    <mergeCell ref="B60:N60"/>
    <mergeCell ref="G62:H62"/>
    <mergeCell ref="G65:H65"/>
    <mergeCell ref="B42:N47"/>
    <mergeCell ref="G78:H78"/>
    <mergeCell ref="J78:K78"/>
    <mergeCell ref="E83:F83"/>
    <mergeCell ref="G95:H95"/>
    <mergeCell ref="G98:H98"/>
    <mergeCell ref="I31:K31"/>
  </mergeCells>
  <dataValidations count="2">
    <dataValidation type="date" operator="greaterThanOrEqual" allowBlank="1" showInputMessage="1" showErrorMessage="1" errorTitle="Date Error" error="Enter a future date" sqref="E83:F83 J91">
      <formula1>TODAY()</formula1>
    </dataValidation>
    <dataValidation type="date" operator="lessThanOrEqual" allowBlank="1" showInputMessage="1" showErrorMessage="1" errorTitle="Date Error" error="Enter a past date" sqref="E209:F209 H260">
      <formula1>TODAY()</formula1>
    </dataValidation>
  </dataValidations>
  <pageMargins left="0.7" right="0.7" top="0.75" bottom="0.75" header="0.3" footer="0.3"/>
  <pageSetup paperSize="9" scale="62" fitToHeight="0" orientation="portrait" r:id="rId1"/>
  <rowBreaks count="4" manualBreakCount="4">
    <brk id="77" max="14" man="1"/>
    <brk id="147" max="14" man="1"/>
    <brk id="199" max="14" man="1"/>
    <brk id="277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6" r:id="rId4" name="Option Button 72">
              <controlPr defaultSize="0" autoFill="0" autoLine="0" autoPict="0">
                <anchor moveWithCells="1">
                  <from>
                    <xdr:col>10</xdr:col>
                    <xdr:colOff>771525</xdr:colOff>
                    <xdr:row>149</xdr:row>
                    <xdr:rowOff>0</xdr:rowOff>
                  </from>
                  <to>
                    <xdr:col>11</xdr:col>
                    <xdr:colOff>676275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" name="Option Button 91">
              <controlPr defaultSize="0" autoFill="0" autoLine="0" autoPict="0">
                <anchor moveWithCells="1">
                  <from>
                    <xdr:col>9</xdr:col>
                    <xdr:colOff>9525</xdr:colOff>
                    <xdr:row>87</xdr:row>
                    <xdr:rowOff>9525</xdr:rowOff>
                  </from>
                  <to>
                    <xdr:col>10</xdr:col>
                    <xdr:colOff>47625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" name="Option Button 92">
              <controlPr defaultSize="0" autoFill="0" autoLine="0" autoPict="0">
                <anchor moveWithCells="1">
                  <from>
                    <xdr:col>9</xdr:col>
                    <xdr:colOff>771525</xdr:colOff>
                    <xdr:row>86</xdr:row>
                    <xdr:rowOff>180975</xdr:rowOff>
                  </from>
                  <to>
                    <xdr:col>11</xdr:col>
                    <xdr:colOff>47625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" name="Option Button 99">
              <controlPr defaultSize="0" autoFill="0" autoLine="0" autoPict="0">
                <anchor moveWithCells="1">
                  <from>
                    <xdr:col>11</xdr:col>
                    <xdr:colOff>19050</xdr:colOff>
                    <xdr:row>287</xdr:row>
                    <xdr:rowOff>0</xdr:rowOff>
                  </from>
                  <to>
                    <xdr:col>11</xdr:col>
                    <xdr:colOff>704850</xdr:colOff>
                    <xdr:row>288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" name="Option Button 100">
              <controlPr defaultSize="0" autoFill="0" autoLine="0" autoPict="0">
                <anchor moveWithCells="1">
                  <from>
                    <xdr:col>12</xdr:col>
                    <xdr:colOff>9525</xdr:colOff>
                    <xdr:row>286</xdr:row>
                    <xdr:rowOff>180975</xdr:rowOff>
                  </from>
                  <to>
                    <xdr:col>13</xdr:col>
                    <xdr:colOff>9525</xdr:colOff>
                    <xdr:row>288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Option Button 115">
              <controlPr defaultSize="0" autoFill="0" autoLine="0" autoPict="0">
                <anchor moveWithCells="1">
                  <from>
                    <xdr:col>11</xdr:col>
                    <xdr:colOff>9525</xdr:colOff>
                    <xdr:row>288</xdr:row>
                    <xdr:rowOff>180975</xdr:rowOff>
                  </from>
                  <to>
                    <xdr:col>11</xdr:col>
                    <xdr:colOff>704850</xdr:colOff>
                    <xdr:row>290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Option Button 116">
              <controlPr defaultSize="0" autoFill="0" autoLine="0" autoPict="0">
                <anchor moveWithCells="1">
                  <from>
                    <xdr:col>12</xdr:col>
                    <xdr:colOff>9525</xdr:colOff>
                    <xdr:row>288</xdr:row>
                    <xdr:rowOff>180975</xdr:rowOff>
                  </from>
                  <to>
                    <xdr:col>13</xdr:col>
                    <xdr:colOff>19050</xdr:colOff>
                    <xdr:row>290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" name="Option Button 117">
              <controlPr defaultSize="0" autoFill="0" autoLine="0" autoPict="0">
                <anchor moveWithCells="1">
                  <from>
                    <xdr:col>13</xdr:col>
                    <xdr:colOff>9525</xdr:colOff>
                    <xdr:row>288</xdr:row>
                    <xdr:rowOff>180975</xdr:rowOff>
                  </from>
                  <to>
                    <xdr:col>13</xdr:col>
                    <xdr:colOff>533400</xdr:colOff>
                    <xdr:row>290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" name="Group Box 118">
              <controlPr defaultSize="0" autoFill="0" autoPict="0">
                <anchor moveWithCells="1">
                  <from>
                    <xdr:col>10</xdr:col>
                    <xdr:colOff>771525</xdr:colOff>
                    <xdr:row>288</xdr:row>
                    <xdr:rowOff>104775</xdr:rowOff>
                  </from>
                  <to>
                    <xdr:col>13</xdr:col>
                    <xdr:colOff>609600</xdr:colOff>
                    <xdr:row>290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" name="Option Button 127">
              <controlPr defaultSize="0" autoFill="0" autoLine="0" autoPict="0">
                <anchor moveWithCells="1">
                  <from>
                    <xdr:col>11</xdr:col>
                    <xdr:colOff>19050</xdr:colOff>
                    <xdr:row>175</xdr:row>
                    <xdr:rowOff>0</xdr:rowOff>
                  </from>
                  <to>
                    <xdr:col>11</xdr:col>
                    <xdr:colOff>704850</xdr:colOff>
                    <xdr:row>176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4" name="Option Button 128">
              <controlPr defaultSize="0" autoFill="0" autoLine="0" autoPict="0">
                <anchor moveWithCells="1">
                  <from>
                    <xdr:col>12</xdr:col>
                    <xdr:colOff>9525</xdr:colOff>
                    <xdr:row>174</xdr:row>
                    <xdr:rowOff>180975</xdr:rowOff>
                  </from>
                  <to>
                    <xdr:col>13</xdr:col>
                    <xdr:colOff>9525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5" name="Option Button 130">
              <controlPr defaultSize="0" autoFill="0" autoLine="0" autoPict="0">
                <anchor moveWithCells="1">
                  <from>
                    <xdr:col>11</xdr:col>
                    <xdr:colOff>19050</xdr:colOff>
                    <xdr:row>182</xdr:row>
                    <xdr:rowOff>0</xdr:rowOff>
                  </from>
                  <to>
                    <xdr:col>11</xdr:col>
                    <xdr:colOff>704850</xdr:colOff>
                    <xdr:row>183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6" name="Option Button 131">
              <controlPr defaultSize="0" autoFill="0" autoLine="0" autoPict="0">
                <anchor moveWithCells="1">
                  <from>
                    <xdr:col>12</xdr:col>
                    <xdr:colOff>9525</xdr:colOff>
                    <xdr:row>181</xdr:row>
                    <xdr:rowOff>180975</xdr:rowOff>
                  </from>
                  <to>
                    <xdr:col>13</xdr:col>
                    <xdr:colOff>9525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7" name="Option Button 139">
              <controlPr defaultSize="0" autoFill="0" autoLine="0" autoPict="0">
                <anchor moveWithCells="1">
                  <from>
                    <xdr:col>11</xdr:col>
                    <xdr:colOff>9525</xdr:colOff>
                    <xdr:row>291</xdr:row>
                    <xdr:rowOff>0</xdr:rowOff>
                  </from>
                  <to>
                    <xdr:col>11</xdr:col>
                    <xdr:colOff>704850</xdr:colOff>
                    <xdr:row>292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8" name="Option Button 140">
              <controlPr defaultSize="0" autoFill="0" autoLine="0" autoPict="0">
                <anchor moveWithCells="1">
                  <from>
                    <xdr:col>12</xdr:col>
                    <xdr:colOff>9525</xdr:colOff>
                    <xdr:row>291</xdr:row>
                    <xdr:rowOff>0</xdr:rowOff>
                  </from>
                  <to>
                    <xdr:col>13</xdr:col>
                    <xdr:colOff>19050</xdr:colOff>
                    <xdr:row>292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9" name="Option Button 141">
              <controlPr defaultSize="0" autoFill="0" autoLine="0" autoPict="0">
                <anchor moveWithCells="1">
                  <from>
                    <xdr:col>13</xdr:col>
                    <xdr:colOff>9525</xdr:colOff>
                    <xdr:row>291</xdr:row>
                    <xdr:rowOff>0</xdr:rowOff>
                  </from>
                  <to>
                    <xdr:col>13</xdr:col>
                    <xdr:colOff>533400</xdr:colOff>
                    <xdr:row>292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0" name="Group Box 142">
              <controlPr defaultSize="0" autoFill="0" autoPict="0">
                <anchor moveWithCells="1">
                  <from>
                    <xdr:col>11</xdr:col>
                    <xdr:colOff>0</xdr:colOff>
                    <xdr:row>291</xdr:row>
                    <xdr:rowOff>0</xdr:rowOff>
                  </from>
                  <to>
                    <xdr:col>13</xdr:col>
                    <xdr:colOff>638175</xdr:colOff>
                    <xdr:row>292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1" name="Group Box 181">
              <controlPr defaultSize="0" autoFill="0" autoPict="0">
                <anchor moveWithCells="1">
                  <from>
                    <xdr:col>10</xdr:col>
                    <xdr:colOff>714375</xdr:colOff>
                    <xdr:row>148</xdr:row>
                    <xdr:rowOff>104775</xdr:rowOff>
                  </from>
                  <to>
                    <xdr:col>13</xdr:col>
                    <xdr:colOff>0</xdr:colOff>
                    <xdr:row>150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2" name="Group Box 183">
              <controlPr defaultSize="0" autoFill="0" autoPict="0">
                <anchor moveWithCells="1">
                  <from>
                    <xdr:col>10</xdr:col>
                    <xdr:colOff>714375</xdr:colOff>
                    <xdr:row>151</xdr:row>
                    <xdr:rowOff>171450</xdr:rowOff>
                  </from>
                  <to>
                    <xdr:col>13</xdr:col>
                    <xdr:colOff>0</xdr:colOff>
                    <xdr:row>153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3" name="Group Box 186">
              <controlPr defaultSize="0" autoFill="0" autoPict="0">
                <anchor moveWithCells="1">
                  <from>
                    <xdr:col>10</xdr:col>
                    <xdr:colOff>771525</xdr:colOff>
                    <xdr:row>286</xdr:row>
                    <xdr:rowOff>85725</xdr:rowOff>
                  </from>
                  <to>
                    <xdr:col>13</xdr:col>
                    <xdr:colOff>85725</xdr:colOff>
                    <xdr:row>288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4" name="Group Box 200">
              <controlPr defaultSize="0" autoFill="0" autoPict="0">
                <anchor moveWithCells="1">
                  <from>
                    <xdr:col>10</xdr:col>
                    <xdr:colOff>609600</xdr:colOff>
                    <xdr:row>181</xdr:row>
                    <xdr:rowOff>104775</xdr:rowOff>
                  </from>
                  <to>
                    <xdr:col>13</xdr:col>
                    <xdr:colOff>85725</xdr:colOff>
                    <xdr:row>183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5" name="Group Box 211">
              <controlPr defaultSize="0" autoFill="0" autoPict="0">
                <anchor moveWithCells="1">
                  <from>
                    <xdr:col>10</xdr:col>
                    <xdr:colOff>628650</xdr:colOff>
                    <xdr:row>174</xdr:row>
                    <xdr:rowOff>104775</xdr:rowOff>
                  </from>
                  <to>
                    <xdr:col>13</xdr:col>
                    <xdr:colOff>57150</xdr:colOff>
                    <xdr:row>176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6" name="Option Button 214">
              <controlPr defaultSize="0" autoFill="0" autoLine="0" autoPict="0">
                <anchor moveWithCells="1">
                  <from>
                    <xdr:col>11</xdr:col>
                    <xdr:colOff>19050</xdr:colOff>
                    <xdr:row>191</xdr:row>
                    <xdr:rowOff>0</xdr:rowOff>
                  </from>
                  <to>
                    <xdr:col>11</xdr:col>
                    <xdr:colOff>704850</xdr:colOff>
                    <xdr:row>192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7" name="Option Button 215">
              <controlPr defaultSize="0" autoFill="0" autoLine="0" autoPict="0">
                <anchor moveWithCells="1">
                  <from>
                    <xdr:col>12</xdr:col>
                    <xdr:colOff>9525</xdr:colOff>
                    <xdr:row>190</xdr:row>
                    <xdr:rowOff>180975</xdr:rowOff>
                  </from>
                  <to>
                    <xdr:col>13</xdr:col>
                    <xdr:colOff>9525</xdr:colOff>
                    <xdr:row>192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8" name="Group Box 216">
              <controlPr defaultSize="0" autoFill="0" autoPict="0">
                <anchor moveWithCells="1">
                  <from>
                    <xdr:col>10</xdr:col>
                    <xdr:colOff>609600</xdr:colOff>
                    <xdr:row>190</xdr:row>
                    <xdr:rowOff>104775</xdr:rowOff>
                  </from>
                  <to>
                    <xdr:col>13</xdr:col>
                    <xdr:colOff>85725</xdr:colOff>
                    <xdr:row>192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9" name="Option Button 217">
              <controlPr defaultSize="0" autoFill="0" autoLine="0" autoPict="0">
                <anchor moveWithCells="1">
                  <from>
                    <xdr:col>11</xdr:col>
                    <xdr:colOff>19050</xdr:colOff>
                    <xdr:row>191</xdr:row>
                    <xdr:rowOff>0</xdr:rowOff>
                  </from>
                  <to>
                    <xdr:col>11</xdr:col>
                    <xdr:colOff>704850</xdr:colOff>
                    <xdr:row>192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0" name="Group Box 218">
              <controlPr defaultSize="0" autoFill="0" autoPict="0">
                <anchor moveWithCells="1">
                  <from>
                    <xdr:col>10</xdr:col>
                    <xdr:colOff>638175</xdr:colOff>
                    <xdr:row>129</xdr:row>
                    <xdr:rowOff>85725</xdr:rowOff>
                  </from>
                  <to>
                    <xdr:col>12</xdr:col>
                    <xdr:colOff>762000</xdr:colOff>
                    <xdr:row>131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1" name="Option Button 219">
              <controlPr defaultSize="0" autoFill="0" autoLine="0" autoPict="0">
                <anchor moveWithCells="1">
                  <from>
                    <xdr:col>11</xdr:col>
                    <xdr:colOff>19050</xdr:colOff>
                    <xdr:row>138</xdr:row>
                    <xdr:rowOff>0</xdr:rowOff>
                  </from>
                  <to>
                    <xdr:col>11</xdr:col>
                    <xdr:colOff>704850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2" name="Option Button 220">
              <controlPr defaultSize="0" autoFill="0" autoLine="0" autoPict="0">
                <anchor moveWithCells="1">
                  <from>
                    <xdr:col>12</xdr:col>
                    <xdr:colOff>9525</xdr:colOff>
                    <xdr:row>137</xdr:row>
                    <xdr:rowOff>180975</xdr:rowOff>
                  </from>
                  <to>
                    <xdr:col>13</xdr:col>
                    <xdr:colOff>9525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33" name="Option Button 221">
              <controlPr defaultSize="0" autoFill="0" autoLine="0" autoPict="0">
                <anchor moveWithCells="1">
                  <from>
                    <xdr:col>11</xdr:col>
                    <xdr:colOff>19050</xdr:colOff>
                    <xdr:row>144</xdr:row>
                    <xdr:rowOff>0</xdr:rowOff>
                  </from>
                  <to>
                    <xdr:col>11</xdr:col>
                    <xdr:colOff>704850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4" name="Option Button 222">
              <controlPr defaultSize="0" autoFill="0" autoLine="0" autoPict="0">
                <anchor moveWithCells="1">
                  <from>
                    <xdr:col>12</xdr:col>
                    <xdr:colOff>9525</xdr:colOff>
                    <xdr:row>143</xdr:row>
                    <xdr:rowOff>180975</xdr:rowOff>
                  </from>
                  <to>
                    <xdr:col>13</xdr:col>
                    <xdr:colOff>9525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5" name="Option Button 223">
              <controlPr defaultSize="0" autoFill="0" autoLine="0" autoPict="0">
                <anchor moveWithCells="1">
                  <from>
                    <xdr:col>11</xdr:col>
                    <xdr:colOff>19050</xdr:colOff>
                    <xdr:row>133</xdr:row>
                    <xdr:rowOff>0</xdr:rowOff>
                  </from>
                  <to>
                    <xdr:col>11</xdr:col>
                    <xdr:colOff>704850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6" name="Option Button 224">
              <controlPr defaultSize="0" autoFill="0" autoLine="0" autoPict="0">
                <anchor moveWithCells="1">
                  <from>
                    <xdr:col>12</xdr:col>
                    <xdr:colOff>9525</xdr:colOff>
                    <xdr:row>132</xdr:row>
                    <xdr:rowOff>180975</xdr:rowOff>
                  </from>
                  <to>
                    <xdr:col>13</xdr:col>
                    <xdr:colOff>9525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7" name="Option Button 225">
              <controlPr defaultSize="0" autoFill="0" autoLine="0" autoPict="0">
                <anchor moveWithCells="1">
                  <from>
                    <xdr:col>11</xdr:col>
                    <xdr:colOff>0</xdr:colOff>
                    <xdr:row>129</xdr:row>
                    <xdr:rowOff>161925</xdr:rowOff>
                  </from>
                  <to>
                    <xdr:col>11</xdr:col>
                    <xdr:colOff>695325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8" name="Option Button 226">
              <controlPr defaultSize="0" autoFill="0" autoLine="0" autoPict="0">
                <anchor moveWithCells="1">
                  <from>
                    <xdr:col>11</xdr:col>
                    <xdr:colOff>762000</xdr:colOff>
                    <xdr:row>130</xdr:row>
                    <xdr:rowOff>0</xdr:rowOff>
                  </from>
                  <to>
                    <xdr:col>12</xdr:col>
                    <xdr:colOff>685800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39" name="Group Box 227">
              <controlPr defaultSize="0" autoFill="0" autoPict="0">
                <anchor moveWithCells="1">
                  <from>
                    <xdr:col>10</xdr:col>
                    <xdr:colOff>609600</xdr:colOff>
                    <xdr:row>137</xdr:row>
                    <xdr:rowOff>57150</xdr:rowOff>
                  </from>
                  <to>
                    <xdr:col>14</xdr:col>
                    <xdr:colOff>28575</xdr:colOff>
                    <xdr:row>139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0" name="Group Box 228">
              <controlPr defaultSize="0" autoFill="0" autoPict="0">
                <anchor moveWithCells="1">
                  <from>
                    <xdr:col>10</xdr:col>
                    <xdr:colOff>647700</xdr:colOff>
                    <xdr:row>143</xdr:row>
                    <xdr:rowOff>95250</xdr:rowOff>
                  </from>
                  <to>
                    <xdr:col>14</xdr:col>
                    <xdr:colOff>9525</xdr:colOff>
                    <xdr:row>145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1" name="Group Box 229">
              <controlPr defaultSize="0" autoFill="0" autoPict="0">
                <anchor moveWithCells="1">
                  <from>
                    <xdr:col>10</xdr:col>
                    <xdr:colOff>600075</xdr:colOff>
                    <xdr:row>132</xdr:row>
                    <xdr:rowOff>152400</xdr:rowOff>
                  </from>
                  <to>
                    <xdr:col>14</xdr:col>
                    <xdr:colOff>66675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2" name="Option Button 230">
              <controlPr defaultSize="0" autoFill="0" autoLine="0" autoPict="0">
                <anchor moveWithCells="1">
                  <from>
                    <xdr:col>13</xdr:col>
                    <xdr:colOff>9525</xdr:colOff>
                    <xdr:row>133</xdr:row>
                    <xdr:rowOff>0</xdr:rowOff>
                  </from>
                  <to>
                    <xdr:col>13</xdr:col>
                    <xdr:colOff>533400</xdr:colOff>
                    <xdr:row>134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43" name="Option Button 231">
              <controlPr defaultSize="0" autoFill="0" autoLine="0" autoPict="0">
                <anchor moveWithCells="1">
                  <from>
                    <xdr:col>13</xdr:col>
                    <xdr:colOff>9525</xdr:colOff>
                    <xdr:row>138</xdr:row>
                    <xdr:rowOff>0</xdr:rowOff>
                  </from>
                  <to>
                    <xdr:col>13</xdr:col>
                    <xdr:colOff>533400</xdr:colOff>
                    <xdr:row>139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44" name="Option Button 232">
              <controlPr defaultSize="0" autoFill="0" autoLine="0" autoPict="0">
                <anchor moveWithCells="1">
                  <from>
                    <xdr:col>13</xdr:col>
                    <xdr:colOff>9525</xdr:colOff>
                    <xdr:row>144</xdr:row>
                    <xdr:rowOff>0</xdr:rowOff>
                  </from>
                  <to>
                    <xdr:col>13</xdr:col>
                    <xdr:colOff>533400</xdr:colOff>
                    <xdr:row>145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45" name="Option Button 233">
              <controlPr defaultSize="0" autoFill="0" autoLine="0" autoPict="0">
                <anchor moveWithCells="1">
                  <from>
                    <xdr:col>11</xdr:col>
                    <xdr:colOff>742950</xdr:colOff>
                    <xdr:row>149</xdr:row>
                    <xdr:rowOff>0</xdr:rowOff>
                  </from>
                  <to>
                    <xdr:col>12</xdr:col>
                    <xdr:colOff>704850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6" name="Option Button 234">
              <controlPr defaultSize="0" autoFill="0" autoLine="0" autoPict="0">
                <anchor moveWithCells="1">
                  <from>
                    <xdr:col>11</xdr:col>
                    <xdr:colOff>0</xdr:colOff>
                    <xdr:row>152</xdr:row>
                    <xdr:rowOff>28575</xdr:rowOff>
                  </from>
                  <to>
                    <xdr:col>11</xdr:col>
                    <xdr:colOff>628650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47" name="Option Button 235">
              <controlPr defaultSize="0" autoFill="0" autoLine="0" autoPict="0">
                <anchor moveWithCells="1">
                  <from>
                    <xdr:col>11</xdr:col>
                    <xdr:colOff>733425</xdr:colOff>
                    <xdr:row>152</xdr:row>
                    <xdr:rowOff>28575</xdr:rowOff>
                  </from>
                  <to>
                    <xdr:col>12</xdr:col>
                    <xdr:colOff>561975</xdr:colOff>
                    <xdr:row>153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65"/>
  <sheetViews>
    <sheetView zoomScaleNormal="100" workbookViewId="0"/>
  </sheetViews>
  <sheetFormatPr defaultRowHeight="15" x14ac:dyDescent="0.25"/>
  <cols>
    <col min="1" max="1" width="37.5703125" style="3" customWidth="1"/>
    <col min="2" max="2" width="21.85546875" style="3" customWidth="1"/>
    <col min="3" max="3" width="12.7109375" style="3" customWidth="1"/>
    <col min="4" max="8" width="10" style="3" customWidth="1"/>
    <col min="9" max="13" width="10.140625" style="3" customWidth="1"/>
    <col min="14" max="16384" width="9.140625" style="3"/>
  </cols>
  <sheetData>
    <row r="1" spans="1:9" ht="18.75" x14ac:dyDescent="0.25">
      <c r="A1" s="124" t="s">
        <v>359</v>
      </c>
    </row>
    <row r="2" spans="1:9" x14ac:dyDescent="0.25">
      <c r="A2" s="125"/>
    </row>
    <row r="3" spans="1:9" ht="15.75" x14ac:dyDescent="0.25">
      <c r="A3" s="126" t="s">
        <v>360</v>
      </c>
    </row>
    <row r="4" spans="1:9" ht="15.75" thickBot="1" x14ac:dyDescent="0.3"/>
    <row r="5" spans="1:9" ht="15.75" thickBot="1" x14ac:dyDescent="0.3">
      <c r="A5" s="127" t="s">
        <v>361</v>
      </c>
      <c r="B5" s="303">
        <f>'Loan Applic New'!B17:G17</f>
        <v>0</v>
      </c>
      <c r="C5" s="304"/>
    </row>
    <row r="6" spans="1:9" ht="15.75" thickBot="1" x14ac:dyDescent="0.3">
      <c r="A6" s="128" t="s">
        <v>362</v>
      </c>
      <c r="B6" s="303">
        <f>'Loan Applic New'!B39:N39</f>
        <v>0</v>
      </c>
      <c r="C6" s="304"/>
      <c r="D6" s="123"/>
      <c r="E6" s="123"/>
      <c r="F6" s="123"/>
      <c r="G6" s="123"/>
      <c r="H6" s="123"/>
      <c r="I6" s="123"/>
    </row>
    <row r="7" spans="1:9" ht="15.75" thickBot="1" x14ac:dyDescent="0.3">
      <c r="A7" s="127" t="s">
        <v>363</v>
      </c>
      <c r="B7" s="320">
        <f>SUM('Loan Applic New'!G74:H74,'Loan Applic New'!G76:H76,'Loan Applic New'!G78:H78)</f>
        <v>0</v>
      </c>
      <c r="C7" s="321"/>
    </row>
    <row r="8" spans="1:9" ht="16.5" customHeight="1" thickBot="1" x14ac:dyDescent="0.3">
      <c r="A8" s="127" t="s">
        <v>364</v>
      </c>
      <c r="B8" s="320">
        <f>SUM('Loan Applic New'!G74:H74,'Loan Applic New'!G76:H76,'Loan Applic New'!G78:H78,'Loan Applic New'!L114)</f>
        <v>0</v>
      </c>
      <c r="C8" s="321"/>
    </row>
    <row r="9" spans="1:9" ht="16.5" customHeight="1" thickBot="1" x14ac:dyDescent="0.3">
      <c r="A9" s="127" t="s">
        <v>365</v>
      </c>
      <c r="B9" s="322">
        <f>SUM('Loan Applic New'!J74:K74,'Loan Applic New'!J76:K76,'Loan Applic New'!J78:K78,'Loan Applic New'!M114)</f>
        <v>0</v>
      </c>
      <c r="C9" s="323"/>
    </row>
    <row r="10" spans="1:9" ht="15.75" thickBot="1" x14ac:dyDescent="0.3">
      <c r="A10" s="127" t="s">
        <v>366</v>
      </c>
      <c r="B10" s="324" t="str">
        <f>IF('Loan Applic New'!G78&lt;=0,"Principal &amp; Interest","Bridging")</f>
        <v>Principal &amp; Interest</v>
      </c>
      <c r="C10" s="325"/>
    </row>
    <row r="11" spans="1:9" ht="16.5" customHeight="1" thickBot="1" x14ac:dyDescent="0.3">
      <c r="A11" s="129" t="s">
        <v>460</v>
      </c>
      <c r="B11" s="306">
        <f>'Loan Applic New'!G81</f>
        <v>0</v>
      </c>
      <c r="C11" s="307"/>
    </row>
    <row r="12" spans="1:9" ht="16.5" customHeight="1" thickBot="1" x14ac:dyDescent="0.3">
      <c r="A12" s="129" t="s">
        <v>466</v>
      </c>
      <c r="B12" s="318">
        <f>'Loan Applic New'!J81</f>
        <v>0</v>
      </c>
      <c r="C12" s="319"/>
    </row>
    <row r="13" spans="1:9" ht="15.75" thickBot="1" x14ac:dyDescent="0.3">
      <c r="A13" s="127" t="s">
        <v>368</v>
      </c>
      <c r="B13" s="308" t="s">
        <v>369</v>
      </c>
      <c r="C13" s="309"/>
    </row>
    <row r="14" spans="1:9" ht="15.75" thickBot="1" x14ac:dyDescent="0.3">
      <c r="A14" s="127" t="s">
        <v>480</v>
      </c>
      <c r="B14" s="310" t="str">
        <f>'Financial Info'!E123</f>
        <v>N/A</v>
      </c>
      <c r="C14" s="311"/>
    </row>
    <row r="15" spans="1:9" ht="15.75" thickBot="1" x14ac:dyDescent="0.3">
      <c r="A15" s="127" t="s">
        <v>370</v>
      </c>
      <c r="B15" s="312">
        <f>B8/25000000</f>
        <v>0</v>
      </c>
      <c r="C15" s="313"/>
    </row>
    <row r="16" spans="1:9" x14ac:dyDescent="0.25">
      <c r="A16" s="130" t="s">
        <v>371</v>
      </c>
      <c r="B16" s="314" t="str">
        <f>IF('Financial Info'!B2="SA","$210,000,000",IF('Financial Info'!B2="Qld","$110,000,000",IF('Financial Info'!B2="Vic","$110,000,000","25,000,000")))</f>
        <v>$210,000,000</v>
      </c>
      <c r="C16" s="315"/>
    </row>
    <row r="17" spans="1:13" ht="15.75" thickBot="1" x14ac:dyDescent="0.3">
      <c r="A17" s="131" t="s">
        <v>372</v>
      </c>
      <c r="B17" s="316"/>
      <c r="C17" s="317"/>
    </row>
    <row r="18" spans="1:13" ht="15.75" thickBot="1" x14ac:dyDescent="0.3">
      <c r="A18" s="127" t="s">
        <v>373</v>
      </c>
      <c r="B18" s="299" t="s">
        <v>374</v>
      </c>
      <c r="C18" s="300"/>
    </row>
    <row r="19" spans="1:13" ht="15.75" thickBot="1" x14ac:dyDescent="0.3">
      <c r="A19" s="127" t="s">
        <v>375</v>
      </c>
      <c r="B19" s="301" t="s">
        <v>374</v>
      </c>
      <c r="C19" s="302"/>
    </row>
    <row r="21" spans="1:13" ht="15.75" x14ac:dyDescent="0.25">
      <c r="A21" s="126" t="s">
        <v>376</v>
      </c>
    </row>
    <row r="22" spans="1:13" x14ac:dyDescent="0.25">
      <c r="A22" s="125"/>
    </row>
    <row r="23" spans="1:13" x14ac:dyDescent="0.25">
      <c r="A23" s="132" t="s">
        <v>448</v>
      </c>
    </row>
    <row r="24" spans="1:13" ht="15.75" thickBot="1" x14ac:dyDescent="0.3">
      <c r="A24" s="132"/>
    </row>
    <row r="25" spans="1:13" ht="15.75" thickBot="1" x14ac:dyDescent="0.3">
      <c r="A25" s="127"/>
      <c r="B25" s="133" t="s">
        <v>378</v>
      </c>
      <c r="C25" s="133" t="s">
        <v>16</v>
      </c>
      <c r="D25" s="133" t="s">
        <v>379</v>
      </c>
      <c r="E25" s="133" t="s">
        <v>380</v>
      </c>
      <c r="F25" s="133" t="s">
        <v>381</v>
      </c>
      <c r="G25" s="133" t="s">
        <v>382</v>
      </c>
      <c r="H25" s="133" t="s">
        <v>383</v>
      </c>
      <c r="I25" s="133" t="s">
        <v>384</v>
      </c>
      <c r="J25" s="133" t="s">
        <v>450</v>
      </c>
      <c r="K25" s="133" t="s">
        <v>451</v>
      </c>
      <c r="L25" s="133" t="s">
        <v>452</v>
      </c>
      <c r="M25" s="133" t="s">
        <v>453</v>
      </c>
    </row>
    <row r="26" spans="1:13" ht="15.75" thickBot="1" x14ac:dyDescent="0.3">
      <c r="A26" s="134" t="s">
        <v>377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3" ht="15.75" thickBot="1" x14ac:dyDescent="0.3">
      <c r="A27" s="136" t="s">
        <v>467</v>
      </c>
      <c r="B27" s="137">
        <f>'Financial Info'!B109</f>
        <v>0.1</v>
      </c>
      <c r="C27" s="138" t="str">
        <f>'Financial Info'!E109</f>
        <v>N/A</v>
      </c>
      <c r="D27" s="138" t="str">
        <f>'Financial Info'!F109</f>
        <v>N/A</v>
      </c>
      <c r="E27" s="138" t="str">
        <f>'Financial Info'!G109</f>
        <v>N/A</v>
      </c>
      <c r="F27" s="138" t="str">
        <f>'Financial Info'!H109</f>
        <v>N/A</v>
      </c>
      <c r="G27" s="138" t="str">
        <f>'Financial Info'!I109</f>
        <v>N/A</v>
      </c>
      <c r="H27" s="138" t="str">
        <f>'Financial Info'!J109</f>
        <v>N/A</v>
      </c>
      <c r="I27" s="138" t="str">
        <f>'Financial Info'!K109</f>
        <v>N/A</v>
      </c>
      <c r="J27" s="138" t="str">
        <f>'Financial Info'!L109</f>
        <v>N/A</v>
      </c>
      <c r="K27" s="138" t="str">
        <f>'Financial Info'!M109</f>
        <v>N/A</v>
      </c>
      <c r="L27" s="138" t="str">
        <f>'Financial Info'!N109</f>
        <v>N/A</v>
      </c>
      <c r="M27" s="138" t="str">
        <f>'Financial Info'!O109</f>
        <v>N/A</v>
      </c>
    </row>
    <row r="28" spans="1:13" ht="15.75" thickBot="1" x14ac:dyDescent="0.3">
      <c r="A28" s="136" t="s">
        <v>468</v>
      </c>
      <c r="B28" s="135">
        <f>'Financial Info'!B110</f>
        <v>6.5</v>
      </c>
      <c r="C28" s="139" t="str">
        <f>'Financial Info'!E110</f>
        <v>N/A</v>
      </c>
      <c r="D28" s="139" t="str">
        <f>'Financial Info'!F110</f>
        <v>N/A</v>
      </c>
      <c r="E28" s="139" t="str">
        <f>'Financial Info'!G110</f>
        <v>N/A</v>
      </c>
      <c r="F28" s="139" t="str">
        <f>'Financial Info'!H110</f>
        <v>N/A</v>
      </c>
      <c r="G28" s="139" t="str">
        <f>'Financial Info'!I110</f>
        <v>N/A</v>
      </c>
      <c r="H28" s="139" t="str">
        <f>'Financial Info'!J110</f>
        <v>N/A</v>
      </c>
      <c r="I28" s="139" t="str">
        <f>'Financial Info'!K110</f>
        <v>N/A</v>
      </c>
      <c r="J28" s="139" t="str">
        <f>'Financial Info'!L110</f>
        <v>N/A</v>
      </c>
      <c r="K28" s="139" t="str">
        <f>'Financial Info'!M110</f>
        <v>N/A</v>
      </c>
      <c r="L28" s="139" t="str">
        <f>'Financial Info'!N110</f>
        <v>N/A</v>
      </c>
      <c r="M28" s="139" t="str">
        <f>'Financial Info'!O110</f>
        <v>N/A</v>
      </c>
    </row>
    <row r="29" spans="1:13" ht="15.75" thickBot="1" x14ac:dyDescent="0.3">
      <c r="A29" s="136" t="s">
        <v>469</v>
      </c>
      <c r="B29" s="135">
        <f>'Financial Info'!B111</f>
        <v>2</v>
      </c>
      <c r="C29" s="139" t="str">
        <f>'Financial Info'!E111</f>
        <v>N/A</v>
      </c>
      <c r="D29" s="139" t="str">
        <f>'Financial Info'!F111</f>
        <v>N/A</v>
      </c>
      <c r="E29" s="139" t="str">
        <f>'Financial Info'!G111</f>
        <v>N/A</v>
      </c>
      <c r="F29" s="139" t="str">
        <f>'Financial Info'!H111</f>
        <v>N/A</v>
      </c>
      <c r="G29" s="139" t="str">
        <f>'Financial Info'!I111</f>
        <v>N/A</v>
      </c>
      <c r="H29" s="139" t="str">
        <f>'Financial Info'!J111</f>
        <v>N/A</v>
      </c>
      <c r="I29" s="139" t="str">
        <f>'Financial Info'!K111</f>
        <v>N/A</v>
      </c>
      <c r="J29" s="139" t="str">
        <f>'Financial Info'!L111</f>
        <v>N/A</v>
      </c>
      <c r="K29" s="139" t="str">
        <f>'Financial Info'!M111</f>
        <v>N/A</v>
      </c>
      <c r="L29" s="139" t="str">
        <f>'Financial Info'!N111</f>
        <v>N/A</v>
      </c>
      <c r="M29" s="139" t="str">
        <f>'Financial Info'!O111</f>
        <v>N/A</v>
      </c>
    </row>
    <row r="30" spans="1:13" ht="15.75" thickBot="1" x14ac:dyDescent="0.3">
      <c r="A30" s="136" t="s">
        <v>481</v>
      </c>
      <c r="B30" s="137">
        <f>'Financial Info'!B123</f>
        <v>0.5</v>
      </c>
      <c r="C30" s="138" t="str">
        <f>'Financial Info'!E123</f>
        <v>N/A</v>
      </c>
      <c r="D30" s="138" t="str">
        <f>'Financial Info'!F123</f>
        <v>N/A</v>
      </c>
      <c r="E30" s="138" t="str">
        <f>'Financial Info'!G123</f>
        <v>N/A</v>
      </c>
      <c r="F30" s="138" t="str">
        <f>'Financial Info'!H123</f>
        <v>N/A</v>
      </c>
      <c r="G30" s="138" t="str">
        <f>'Financial Info'!I123</f>
        <v>N/A</v>
      </c>
      <c r="H30" s="138" t="str">
        <f>'Financial Info'!J123</f>
        <v>N/A</v>
      </c>
      <c r="I30" s="138" t="str">
        <f>'Financial Info'!K123</f>
        <v>N/A</v>
      </c>
      <c r="J30" s="138" t="str">
        <f>'Financial Info'!L123</f>
        <v>N/A</v>
      </c>
      <c r="K30" s="138" t="str">
        <f>'Financial Info'!M123</f>
        <v>N/A</v>
      </c>
      <c r="L30" s="138" t="str">
        <f>'Financial Info'!N123</f>
        <v>N/A</v>
      </c>
      <c r="M30" s="138" t="str">
        <f>'Financial Info'!O123</f>
        <v>N/A</v>
      </c>
    </row>
    <row r="31" spans="1:13" ht="15.75" thickBot="1" x14ac:dyDescent="0.3">
      <c r="A31" s="134" t="s">
        <v>449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  <row r="32" spans="1:13" ht="15.75" thickBot="1" x14ac:dyDescent="0.3">
      <c r="A32" s="136" t="s">
        <v>470</v>
      </c>
      <c r="B32" s="135">
        <f>'Financial Info'!B112</f>
        <v>1.3</v>
      </c>
      <c r="C32" s="140" t="str">
        <f>'Financial Info'!E112</f>
        <v>N/A</v>
      </c>
      <c r="D32" s="140" t="str">
        <f>'Financial Info'!F112</f>
        <v>N/A</v>
      </c>
      <c r="E32" s="140" t="str">
        <f>'Financial Info'!G112</f>
        <v>N/A</v>
      </c>
      <c r="F32" s="140" t="str">
        <f>'Financial Info'!H112</f>
        <v>N/A</v>
      </c>
      <c r="G32" s="140" t="str">
        <f>'Financial Info'!I112</f>
        <v>N/A</v>
      </c>
      <c r="H32" s="140" t="str">
        <f>'Financial Info'!J112</f>
        <v>N/A</v>
      </c>
      <c r="I32" s="140" t="str">
        <f>'Financial Info'!K112</f>
        <v>N/A</v>
      </c>
      <c r="J32" s="140" t="str">
        <f>'Financial Info'!L112</f>
        <v>N/A</v>
      </c>
      <c r="K32" s="140" t="str">
        <f>'Financial Info'!M112</f>
        <v>N/A</v>
      </c>
      <c r="L32" s="140" t="str">
        <f>'Financial Info'!N112</f>
        <v>N/A</v>
      </c>
      <c r="M32" s="140" t="str">
        <f>'Financial Info'!O112</f>
        <v>N/A</v>
      </c>
    </row>
    <row r="33" spans="1:13" ht="15.75" thickBot="1" x14ac:dyDescent="0.3">
      <c r="A33" s="136" t="s">
        <v>471</v>
      </c>
      <c r="B33" s="135">
        <f>'Financial Info'!B121</f>
        <v>1</v>
      </c>
      <c r="C33" s="140" t="str">
        <f>'Financial Info'!E121</f>
        <v>N/A</v>
      </c>
      <c r="D33" s="140" t="str">
        <f>'Financial Info'!F121</f>
        <v>N/A</v>
      </c>
      <c r="E33" s="140" t="str">
        <f>'Financial Info'!G121</f>
        <v>N/A</v>
      </c>
      <c r="F33" s="140" t="str">
        <f>'Financial Info'!H121</f>
        <v>N/A</v>
      </c>
      <c r="G33" s="140" t="str">
        <f>'Financial Info'!I121</f>
        <v>N/A</v>
      </c>
      <c r="H33" s="140" t="str">
        <f>'Financial Info'!J121</f>
        <v>N/A</v>
      </c>
      <c r="I33" s="140" t="str">
        <f>'Financial Info'!K121</f>
        <v>N/A</v>
      </c>
      <c r="J33" s="140" t="str">
        <f>'Financial Info'!L121</f>
        <v>N/A</v>
      </c>
      <c r="K33" s="140" t="str">
        <f>'Financial Info'!M121</f>
        <v>N/A</v>
      </c>
      <c r="L33" s="140" t="str">
        <f>'Financial Info'!N121</f>
        <v>N/A</v>
      </c>
      <c r="M33" s="140" t="str">
        <f>'Financial Info'!O121</f>
        <v>N/A</v>
      </c>
    </row>
    <row r="35" spans="1:13" x14ac:dyDescent="0.25">
      <c r="A35" s="125" t="s">
        <v>385</v>
      </c>
    </row>
    <row r="36" spans="1:13" x14ac:dyDescent="0.25">
      <c r="A36" s="125"/>
    </row>
    <row r="37" spans="1:13" x14ac:dyDescent="0.25">
      <c r="A37" s="132" t="s">
        <v>386</v>
      </c>
    </row>
    <row r="38" spans="1:13" ht="27.75" customHeight="1" x14ac:dyDescent="0.25">
      <c r="A38" s="305" t="s">
        <v>387</v>
      </c>
      <c r="B38" s="305"/>
      <c r="C38" s="305"/>
      <c r="D38" s="305"/>
      <c r="E38" s="305"/>
      <c r="F38" s="305"/>
      <c r="G38" s="305"/>
      <c r="H38" s="305"/>
      <c r="I38" s="305"/>
    </row>
    <row r="40" spans="1:13" ht="15.75" thickBot="1" x14ac:dyDescent="0.3">
      <c r="A40" s="132" t="s">
        <v>388</v>
      </c>
    </row>
    <row r="41" spans="1:13" ht="15.75" thickBot="1" x14ac:dyDescent="0.3">
      <c r="A41" s="127" t="s">
        <v>389</v>
      </c>
      <c r="B41" s="141" t="s">
        <v>374</v>
      </c>
    </row>
    <row r="42" spans="1:13" ht="15.75" thickBot="1" x14ac:dyDescent="0.3">
      <c r="A42" s="131" t="s">
        <v>390</v>
      </c>
      <c r="B42" s="139" t="s">
        <v>153</v>
      </c>
    </row>
    <row r="43" spans="1:13" ht="15.75" thickBot="1" x14ac:dyDescent="0.3">
      <c r="A43" s="131" t="s">
        <v>391</v>
      </c>
      <c r="B43" s="139"/>
    </row>
    <row r="44" spans="1:13" ht="15.75" thickBot="1" x14ac:dyDescent="0.3">
      <c r="A44" s="131" t="s">
        <v>392</v>
      </c>
      <c r="B44" s="139" t="s">
        <v>153</v>
      </c>
    </row>
    <row r="46" spans="1:13" ht="15.75" thickBot="1" x14ac:dyDescent="0.3">
      <c r="A46" s="132" t="s">
        <v>393</v>
      </c>
    </row>
    <row r="47" spans="1:13" ht="15.75" thickBot="1" x14ac:dyDescent="0.3">
      <c r="A47" s="127" t="s">
        <v>394</v>
      </c>
      <c r="B47" s="141" t="s">
        <v>395</v>
      </c>
    </row>
    <row r="48" spans="1:13" ht="15.75" thickBot="1" x14ac:dyDescent="0.3">
      <c r="A48" s="131" t="s">
        <v>396</v>
      </c>
      <c r="B48" s="139" t="s">
        <v>397</v>
      </c>
    </row>
    <row r="49" spans="1:2" ht="26.25" thickBot="1" x14ac:dyDescent="0.3">
      <c r="A49" s="131" t="s">
        <v>398</v>
      </c>
      <c r="B49" s="139" t="s">
        <v>399</v>
      </c>
    </row>
    <row r="50" spans="1:2" ht="15.75" thickBot="1" x14ac:dyDescent="0.3">
      <c r="A50" s="131" t="s">
        <v>400</v>
      </c>
      <c r="B50" s="139"/>
    </row>
    <row r="51" spans="1:2" ht="15.75" thickBot="1" x14ac:dyDescent="0.3">
      <c r="A51" s="131" t="s">
        <v>401</v>
      </c>
      <c r="B51" s="139" t="s">
        <v>402</v>
      </c>
    </row>
    <row r="53" spans="1:2" x14ac:dyDescent="0.25">
      <c r="A53" s="132" t="s">
        <v>403</v>
      </c>
    </row>
    <row r="54" spans="1:2" x14ac:dyDescent="0.25">
      <c r="A54" s="125" t="s">
        <v>404</v>
      </c>
    </row>
    <row r="55" spans="1:2" x14ac:dyDescent="0.25">
      <c r="A55" s="125"/>
    </row>
    <row r="56" spans="1:2" x14ac:dyDescent="0.25">
      <c r="A56" s="125"/>
    </row>
    <row r="57" spans="1:2" x14ac:dyDescent="0.25">
      <c r="A57" s="132" t="s">
        <v>405</v>
      </c>
    </row>
    <row r="58" spans="1:2" x14ac:dyDescent="0.25">
      <c r="A58" s="125" t="s">
        <v>406</v>
      </c>
    </row>
    <row r="59" spans="1:2" x14ac:dyDescent="0.25">
      <c r="A59" s="125"/>
    </row>
    <row r="60" spans="1:2" x14ac:dyDescent="0.25">
      <c r="A60" s="125"/>
    </row>
    <row r="61" spans="1:2" x14ac:dyDescent="0.25">
      <c r="A61" s="132" t="s">
        <v>407</v>
      </c>
    </row>
    <row r="62" spans="1:2" x14ac:dyDescent="0.25">
      <c r="A62" s="125" t="s">
        <v>408</v>
      </c>
    </row>
    <row r="63" spans="1:2" x14ac:dyDescent="0.25">
      <c r="A63" s="125"/>
    </row>
    <row r="64" spans="1:2" x14ac:dyDescent="0.25">
      <c r="A64" s="125"/>
    </row>
    <row r="65" spans="1:4" x14ac:dyDescent="0.25">
      <c r="A65" s="142" t="s">
        <v>409</v>
      </c>
      <c r="B65" s="125" t="s">
        <v>410</v>
      </c>
      <c r="C65" s="142" t="s">
        <v>411</v>
      </c>
      <c r="D65" s="125" t="s">
        <v>410</v>
      </c>
    </row>
  </sheetData>
  <mergeCells count="16">
    <mergeCell ref="B5:C5"/>
    <mergeCell ref="B7:C7"/>
    <mergeCell ref="B8:C8"/>
    <mergeCell ref="B9:C9"/>
    <mergeCell ref="B10:C10"/>
    <mergeCell ref="B18:C18"/>
    <mergeCell ref="B19:C19"/>
    <mergeCell ref="B6:C6"/>
    <mergeCell ref="A38:I38"/>
    <mergeCell ref="B11:C11"/>
    <mergeCell ref="B13:C13"/>
    <mergeCell ref="B14:C14"/>
    <mergeCell ref="B15:C15"/>
    <mergeCell ref="B16:C16"/>
    <mergeCell ref="B17:C17"/>
    <mergeCell ref="B12:C12"/>
  </mergeCells>
  <conditionalFormatting sqref="C27:I27">
    <cfRule type="expression" dxfId="53" priority="10">
      <formula>C27&lt;$B$27</formula>
    </cfRule>
  </conditionalFormatting>
  <conditionalFormatting sqref="C28:I28">
    <cfRule type="expression" dxfId="52" priority="9">
      <formula>C28&gt;$B$28</formula>
    </cfRule>
  </conditionalFormatting>
  <conditionalFormatting sqref="C29:I29">
    <cfRule type="expression" dxfId="51" priority="8">
      <formula>C29&lt;$B$29</formula>
    </cfRule>
  </conditionalFormatting>
  <conditionalFormatting sqref="C30:I30">
    <cfRule type="expression" dxfId="50" priority="7">
      <formula>C30&gt;$B$30</formula>
    </cfRule>
  </conditionalFormatting>
  <conditionalFormatting sqref="J27:M27">
    <cfRule type="expression" dxfId="49" priority="6">
      <formula>J27&lt;$B$27</formula>
    </cfRule>
  </conditionalFormatting>
  <conditionalFormatting sqref="J28:M28">
    <cfRule type="expression" dxfId="48" priority="5">
      <formula>J28&gt;$B$28</formula>
    </cfRule>
  </conditionalFormatting>
  <conditionalFormatting sqref="J29:M29">
    <cfRule type="expression" dxfId="47" priority="4">
      <formula>J29&lt;$B$29</formula>
    </cfRule>
  </conditionalFormatting>
  <conditionalFormatting sqref="J30:M30">
    <cfRule type="expression" dxfId="46" priority="3">
      <formula>J30&gt;$B$30</formula>
    </cfRule>
  </conditionalFormatting>
  <conditionalFormatting sqref="C32:M32">
    <cfRule type="expression" dxfId="45" priority="2">
      <formula>C32&lt;$B$32</formula>
    </cfRule>
  </conditionalFormatting>
  <conditionalFormatting sqref="C33:M33">
    <cfRule type="expression" dxfId="44" priority="1">
      <formula>C33&lt;$B$33</formula>
    </cfRule>
  </conditionalFormatting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216"/>
  <sheetViews>
    <sheetView zoomScaleNormal="100" workbookViewId="0">
      <pane ySplit="9" topLeftCell="A10" activePane="bottomLeft" state="frozen"/>
      <selection activeCell="A9" sqref="A9"/>
      <selection pane="bottomLeft"/>
    </sheetView>
  </sheetViews>
  <sheetFormatPr defaultColWidth="9.140625" defaultRowHeight="15" x14ac:dyDescent="0.25"/>
  <cols>
    <col min="1" max="1" width="77.7109375" style="6" bestFit="1" customWidth="1"/>
    <col min="2" max="2" width="15.7109375" style="6" bestFit="1" customWidth="1"/>
    <col min="3" max="3" width="13.7109375" style="6" customWidth="1"/>
    <col min="4" max="4" width="13.7109375" style="106" customWidth="1"/>
    <col min="5" max="5" width="13.7109375" style="97" customWidth="1"/>
    <col min="6" max="15" width="13.7109375" style="6" customWidth="1"/>
    <col min="16" max="16384" width="9.140625" style="6"/>
  </cols>
  <sheetData>
    <row r="1" spans="1:15" x14ac:dyDescent="0.25">
      <c r="A1" s="8" t="s">
        <v>32</v>
      </c>
      <c r="B1" s="326" t="s">
        <v>32</v>
      </c>
      <c r="C1" s="326"/>
      <c r="D1" s="327"/>
      <c r="E1" s="105" t="s">
        <v>281</v>
      </c>
    </row>
    <row r="2" spans="1:15" x14ac:dyDescent="0.25">
      <c r="A2" s="8" t="s">
        <v>33</v>
      </c>
      <c r="B2" s="143" t="s">
        <v>86</v>
      </c>
      <c r="C2" s="8"/>
      <c r="E2" s="104" t="s">
        <v>475</v>
      </c>
    </row>
    <row r="3" spans="1:15" x14ac:dyDescent="0.25">
      <c r="A3" s="8" t="s">
        <v>91</v>
      </c>
      <c r="B3" s="143" t="s">
        <v>94</v>
      </c>
      <c r="C3" s="8"/>
    </row>
    <row r="4" spans="1:15" x14ac:dyDescent="0.25">
      <c r="A4" s="8" t="s">
        <v>92</v>
      </c>
      <c r="B4" s="144">
        <v>98</v>
      </c>
      <c r="C4" s="8"/>
    </row>
    <row r="5" spans="1:15" x14ac:dyDescent="0.25">
      <c r="A5" s="8" t="s">
        <v>184</v>
      </c>
      <c r="B5" s="143" t="s">
        <v>96</v>
      </c>
      <c r="C5" s="8"/>
    </row>
    <row r="6" spans="1:15" x14ac:dyDescent="0.25">
      <c r="A6" s="9" t="s">
        <v>194</v>
      </c>
      <c r="B6" s="145">
        <v>0.05</v>
      </c>
      <c r="C6" s="8"/>
    </row>
    <row r="7" spans="1:15" x14ac:dyDescent="0.25">
      <c r="A7" s="9" t="s">
        <v>280</v>
      </c>
      <c r="B7" s="145">
        <v>0.05</v>
      </c>
      <c r="C7" s="8"/>
    </row>
    <row r="8" spans="1:15" s="8" customFormat="1" x14ac:dyDescent="0.25">
      <c r="B8" s="146"/>
      <c r="C8" s="112" t="s">
        <v>34</v>
      </c>
      <c r="D8" s="147" t="s">
        <v>35</v>
      </c>
      <c r="E8" s="148" t="s">
        <v>16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462</v>
      </c>
      <c r="O8" s="112" t="s">
        <v>463</v>
      </c>
    </row>
    <row r="9" spans="1:15" s="8" customFormat="1" ht="15.75" thickBot="1" x14ac:dyDescent="0.3">
      <c r="A9" s="149"/>
      <c r="B9" s="149"/>
      <c r="C9" s="150">
        <f ca="1">D9-1</f>
        <v>2016</v>
      </c>
      <c r="D9" s="151">
        <f ca="1">E9-1</f>
        <v>2017</v>
      </c>
      <c r="E9" s="150">
        <f ca="1">YEAR(NOW())</f>
        <v>2018</v>
      </c>
      <c r="F9" s="150">
        <f t="shared" ref="F9:I9" ca="1" si="0">E9+1</f>
        <v>2019</v>
      </c>
      <c r="G9" s="150">
        <f t="shared" ca="1" si="0"/>
        <v>2020</v>
      </c>
      <c r="H9" s="150">
        <f t="shared" ca="1" si="0"/>
        <v>2021</v>
      </c>
      <c r="I9" s="150">
        <f t="shared" ca="1" si="0"/>
        <v>2022</v>
      </c>
      <c r="J9" s="150">
        <f ca="1">I9+1</f>
        <v>2023</v>
      </c>
      <c r="K9" s="150">
        <f ca="1">J9+1</f>
        <v>2024</v>
      </c>
      <c r="L9" s="150">
        <f ca="1">K9+1</f>
        <v>2025</v>
      </c>
      <c r="M9" s="150">
        <f ca="1">L9+1</f>
        <v>2026</v>
      </c>
      <c r="N9" s="150">
        <f t="shared" ref="N9:O9" ca="1" si="1">M9+1</f>
        <v>2027</v>
      </c>
      <c r="O9" s="150">
        <f t="shared" ca="1" si="1"/>
        <v>2028</v>
      </c>
    </row>
    <row r="10" spans="1:15" s="8" customFormat="1" x14ac:dyDescent="0.25">
      <c r="A10" s="107" t="s">
        <v>44</v>
      </c>
      <c r="C10" s="107"/>
      <c r="D10" s="152"/>
      <c r="E10" s="153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s="8" customFormat="1" x14ac:dyDescent="0.25">
      <c r="A11" s="6" t="s">
        <v>45</v>
      </c>
      <c r="C11" s="154">
        <v>0</v>
      </c>
      <c r="D11" s="155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</row>
    <row r="12" spans="1:15" s="8" customFormat="1" x14ac:dyDescent="0.25">
      <c r="A12" s="6" t="s">
        <v>46</v>
      </c>
      <c r="C12" s="154">
        <v>0</v>
      </c>
      <c r="D12" s="155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</row>
    <row r="13" spans="1:15" s="8" customFormat="1" x14ac:dyDescent="0.25">
      <c r="A13" s="6" t="s">
        <v>47</v>
      </c>
      <c r="C13" s="154">
        <v>0</v>
      </c>
      <c r="D13" s="155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</row>
    <row r="14" spans="1:15" s="8" customFormat="1" x14ac:dyDescent="0.25">
      <c r="A14" s="6" t="s">
        <v>48</v>
      </c>
      <c r="C14" s="154">
        <v>0</v>
      </c>
      <c r="D14" s="155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</row>
    <row r="15" spans="1:15" s="8" customFormat="1" x14ac:dyDescent="0.25">
      <c r="A15" s="6" t="s">
        <v>49</v>
      </c>
      <c r="C15" s="154">
        <v>0</v>
      </c>
      <c r="D15" s="155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</row>
    <row r="16" spans="1:15" s="8" customFormat="1" x14ac:dyDescent="0.25">
      <c r="A16" s="6" t="s">
        <v>50</v>
      </c>
      <c r="C16" s="154">
        <v>0</v>
      </c>
      <c r="D16" s="155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</row>
    <row r="17" spans="1:15" s="8" customFormat="1" x14ac:dyDescent="0.25">
      <c r="A17" s="6" t="s">
        <v>51</v>
      </c>
      <c r="C17" s="154">
        <v>0</v>
      </c>
      <c r="D17" s="155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</row>
    <row r="18" spans="1:15" s="8" customFormat="1" x14ac:dyDescent="0.25">
      <c r="A18" s="6" t="s">
        <v>52</v>
      </c>
      <c r="C18" s="154">
        <v>0</v>
      </c>
      <c r="D18" s="155">
        <v>0</v>
      </c>
      <c r="E18" s="156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</row>
    <row r="19" spans="1:15" s="8" customFormat="1" x14ac:dyDescent="0.25">
      <c r="A19" s="6" t="s">
        <v>53</v>
      </c>
      <c r="C19" s="154">
        <v>0</v>
      </c>
      <c r="D19" s="155">
        <v>0</v>
      </c>
      <c r="E19" s="156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</row>
    <row r="20" spans="1:15" s="8" customFormat="1" x14ac:dyDescent="0.25">
      <c r="A20" s="6" t="s">
        <v>54</v>
      </c>
      <c r="C20" s="154">
        <v>0</v>
      </c>
      <c r="D20" s="155">
        <v>0</v>
      </c>
      <c r="E20" s="156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</row>
    <row r="21" spans="1:15" s="8" customFormat="1" x14ac:dyDescent="0.25">
      <c r="A21" s="6" t="s">
        <v>55</v>
      </c>
      <c r="C21" s="154">
        <v>0</v>
      </c>
      <c r="D21" s="155">
        <v>0</v>
      </c>
      <c r="E21" s="156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</row>
    <row r="22" spans="1:15" s="8" customFormat="1" x14ac:dyDescent="0.25">
      <c r="A22" s="6" t="s">
        <v>56</v>
      </c>
      <c r="C22" s="154">
        <v>0</v>
      </c>
      <c r="D22" s="155">
        <v>0</v>
      </c>
      <c r="E22" s="156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</row>
    <row r="23" spans="1:15" x14ac:dyDescent="0.25">
      <c r="A23" s="6" t="s">
        <v>57</v>
      </c>
      <c r="C23" s="154">
        <v>0</v>
      </c>
      <c r="D23" s="155">
        <v>0</v>
      </c>
      <c r="E23" s="156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</row>
    <row r="24" spans="1:15" s="8" customFormat="1" x14ac:dyDescent="0.25">
      <c r="A24" s="16" t="s">
        <v>58</v>
      </c>
      <c r="B24" s="157" t="s">
        <v>59</v>
      </c>
      <c r="C24" s="158">
        <f t="shared" ref="C24:M24" si="2">SUM(C11:C23)</f>
        <v>0</v>
      </c>
      <c r="D24" s="159">
        <f t="shared" si="2"/>
        <v>0</v>
      </c>
      <c r="E24" s="158">
        <f t="shared" si="2"/>
        <v>0</v>
      </c>
      <c r="F24" s="158">
        <f t="shared" si="2"/>
        <v>0</v>
      </c>
      <c r="G24" s="158">
        <f t="shared" si="2"/>
        <v>0</v>
      </c>
      <c r="H24" s="158">
        <f t="shared" si="2"/>
        <v>0</v>
      </c>
      <c r="I24" s="158">
        <f t="shared" si="2"/>
        <v>0</v>
      </c>
      <c r="J24" s="158">
        <f t="shared" si="2"/>
        <v>0</v>
      </c>
      <c r="K24" s="158">
        <f t="shared" si="2"/>
        <v>0</v>
      </c>
      <c r="L24" s="158">
        <f t="shared" si="2"/>
        <v>0</v>
      </c>
      <c r="M24" s="158">
        <f t="shared" si="2"/>
        <v>0</v>
      </c>
      <c r="N24" s="158">
        <f t="shared" ref="N24:O24" si="3">SUM(N11:N23)</f>
        <v>0</v>
      </c>
      <c r="O24" s="158">
        <f t="shared" si="3"/>
        <v>0</v>
      </c>
    </row>
    <row r="25" spans="1:15" ht="15.75" thickBot="1" x14ac:dyDescent="0.3">
      <c r="A25" s="7"/>
      <c r="B25" s="7"/>
      <c r="C25" s="160"/>
      <c r="D25" s="161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s="8" customFormat="1" x14ac:dyDescent="0.25">
      <c r="A26" s="107" t="s">
        <v>60</v>
      </c>
      <c r="C26" s="107"/>
      <c r="D26" s="162"/>
      <c r="E26" s="153"/>
      <c r="F26" s="107"/>
      <c r="G26" s="107"/>
      <c r="H26" s="107"/>
      <c r="I26" s="107"/>
      <c r="J26" s="107"/>
      <c r="K26" s="107"/>
      <c r="L26" s="107"/>
      <c r="M26" s="107"/>
      <c r="N26" s="107"/>
      <c r="O26" s="107"/>
    </row>
    <row r="27" spans="1:15" s="8" customFormat="1" x14ac:dyDescent="0.25">
      <c r="A27" s="108" t="s">
        <v>219</v>
      </c>
      <c r="C27" s="107"/>
      <c r="D27" s="162"/>
      <c r="E27" s="153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5" x14ac:dyDescent="0.25">
      <c r="A28" s="8" t="s">
        <v>235</v>
      </c>
      <c r="C28" s="163"/>
      <c r="D28" s="164"/>
      <c r="E28" s="165"/>
      <c r="F28" s="163"/>
      <c r="G28" s="163"/>
      <c r="H28" s="163"/>
    </row>
    <row r="29" spans="1:15" x14ac:dyDescent="0.25">
      <c r="A29" s="6" t="s">
        <v>236</v>
      </c>
      <c r="C29" s="166">
        <v>0</v>
      </c>
      <c r="D29" s="167">
        <v>0</v>
      </c>
      <c r="E29" s="166">
        <v>0</v>
      </c>
      <c r="F29" s="166">
        <v>0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</row>
    <row r="30" spans="1:15" x14ac:dyDescent="0.25">
      <c r="A30" s="6" t="s">
        <v>237</v>
      </c>
      <c r="C30" s="166">
        <v>0</v>
      </c>
      <c r="D30" s="167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</row>
    <row r="31" spans="1:15" x14ac:dyDescent="0.25">
      <c r="A31" s="6" t="s">
        <v>220</v>
      </c>
      <c r="C31" s="166">
        <v>0</v>
      </c>
      <c r="D31" s="167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</row>
    <row r="32" spans="1:15" x14ac:dyDescent="0.25">
      <c r="A32" s="6" t="s">
        <v>238</v>
      </c>
      <c r="C32" s="166">
        <v>0</v>
      </c>
      <c r="D32" s="167">
        <v>0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0</v>
      </c>
      <c r="N32" s="166">
        <v>0</v>
      </c>
      <c r="O32" s="166">
        <v>0</v>
      </c>
    </row>
    <row r="33" spans="1:15" x14ac:dyDescent="0.25">
      <c r="A33" s="6" t="s">
        <v>239</v>
      </c>
      <c r="C33" s="166">
        <v>0</v>
      </c>
      <c r="D33" s="167">
        <v>0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0</v>
      </c>
    </row>
    <row r="34" spans="1:15" s="171" customFormat="1" x14ac:dyDescent="0.25">
      <c r="A34" s="168" t="s">
        <v>240</v>
      </c>
      <c r="B34" s="157" t="s">
        <v>61</v>
      </c>
      <c r="C34" s="169">
        <f t="shared" ref="C34:M34" si="4">SUM(C29:C33)</f>
        <v>0</v>
      </c>
      <c r="D34" s="170">
        <f t="shared" si="4"/>
        <v>0</v>
      </c>
      <c r="E34" s="169">
        <f t="shared" si="4"/>
        <v>0</v>
      </c>
      <c r="F34" s="169">
        <f t="shared" si="4"/>
        <v>0</v>
      </c>
      <c r="G34" s="169">
        <f t="shared" si="4"/>
        <v>0</v>
      </c>
      <c r="H34" s="169">
        <f t="shared" si="4"/>
        <v>0</v>
      </c>
      <c r="I34" s="169">
        <f t="shared" si="4"/>
        <v>0</v>
      </c>
      <c r="J34" s="169">
        <f t="shared" si="4"/>
        <v>0</v>
      </c>
      <c r="K34" s="169">
        <f t="shared" si="4"/>
        <v>0</v>
      </c>
      <c r="L34" s="169">
        <f t="shared" si="4"/>
        <v>0</v>
      </c>
      <c r="M34" s="169">
        <f t="shared" si="4"/>
        <v>0</v>
      </c>
      <c r="N34" s="169">
        <f t="shared" ref="N34:O34" si="5">SUM(N29:N33)</f>
        <v>0</v>
      </c>
      <c r="O34" s="169">
        <f t="shared" si="5"/>
        <v>0</v>
      </c>
    </row>
    <row r="35" spans="1:15" s="8" customFormat="1" x14ac:dyDescent="0.25">
      <c r="B35" s="6"/>
      <c r="C35" s="172"/>
      <c r="D35" s="173"/>
      <c r="E35" s="174"/>
      <c r="F35" s="172"/>
      <c r="G35" s="172"/>
      <c r="H35" s="172"/>
      <c r="I35" s="172"/>
      <c r="J35" s="172"/>
      <c r="K35" s="172"/>
      <c r="L35" s="172"/>
      <c r="M35" s="172"/>
      <c r="N35" s="172"/>
      <c r="O35" s="172"/>
    </row>
    <row r="36" spans="1:15" x14ac:dyDescent="0.25">
      <c r="A36" s="8" t="s">
        <v>242</v>
      </c>
      <c r="C36" s="175"/>
      <c r="D36" s="176"/>
      <c r="E36" s="177"/>
      <c r="F36" s="175"/>
      <c r="G36" s="175"/>
      <c r="H36" s="175"/>
      <c r="I36" s="175"/>
      <c r="J36" s="175"/>
      <c r="K36" s="175"/>
      <c r="L36" s="175"/>
      <c r="M36" s="175"/>
      <c r="N36" s="175"/>
      <c r="O36" s="175"/>
    </row>
    <row r="37" spans="1:15" x14ac:dyDescent="0.25">
      <c r="A37" s="6" t="s">
        <v>62</v>
      </c>
      <c r="C37" s="166">
        <v>0</v>
      </c>
      <c r="D37" s="167">
        <v>0</v>
      </c>
      <c r="E37" s="166">
        <v>0</v>
      </c>
      <c r="F37" s="166">
        <v>0</v>
      </c>
      <c r="G37" s="166">
        <v>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0</v>
      </c>
      <c r="N37" s="166">
        <v>0</v>
      </c>
      <c r="O37" s="166">
        <v>0</v>
      </c>
    </row>
    <row r="38" spans="1:15" x14ac:dyDescent="0.25">
      <c r="A38" s="6" t="s">
        <v>63</v>
      </c>
      <c r="C38" s="166">
        <v>0</v>
      </c>
      <c r="D38" s="167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</row>
    <row r="39" spans="1:15" x14ac:dyDescent="0.25">
      <c r="A39" s="6" t="s">
        <v>67</v>
      </c>
      <c r="C39" s="166">
        <v>0</v>
      </c>
      <c r="D39" s="167">
        <v>0</v>
      </c>
      <c r="E39" s="166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6">
        <v>0</v>
      </c>
      <c r="M39" s="166">
        <v>0</v>
      </c>
      <c r="N39" s="166">
        <v>0</v>
      </c>
      <c r="O39" s="166">
        <v>0</v>
      </c>
    </row>
    <row r="40" spans="1:15" s="8" customFormat="1" x14ac:dyDescent="0.25">
      <c r="A40" s="168" t="s">
        <v>243</v>
      </c>
      <c r="B40" s="157" t="s">
        <v>69</v>
      </c>
      <c r="C40" s="169">
        <f>SUM(C37:C39)</f>
        <v>0</v>
      </c>
      <c r="D40" s="170">
        <f>SUM(D37:D39)</f>
        <v>0</v>
      </c>
      <c r="E40" s="169">
        <f>SUM(E37:E39)</f>
        <v>0</v>
      </c>
      <c r="F40" s="169">
        <f t="shared" ref="F40:M40" si="6">SUM(F37:F39)</f>
        <v>0</v>
      </c>
      <c r="G40" s="169">
        <f t="shared" si="6"/>
        <v>0</v>
      </c>
      <c r="H40" s="169">
        <f t="shared" si="6"/>
        <v>0</v>
      </c>
      <c r="I40" s="169">
        <f t="shared" si="6"/>
        <v>0</v>
      </c>
      <c r="J40" s="169">
        <f t="shared" si="6"/>
        <v>0</v>
      </c>
      <c r="K40" s="169">
        <f t="shared" si="6"/>
        <v>0</v>
      </c>
      <c r="L40" s="169">
        <f t="shared" si="6"/>
        <v>0</v>
      </c>
      <c r="M40" s="169">
        <f t="shared" si="6"/>
        <v>0</v>
      </c>
      <c r="N40" s="169">
        <f t="shared" ref="N40:O40" si="7">SUM(N37:N39)</f>
        <v>0</v>
      </c>
      <c r="O40" s="169">
        <f t="shared" si="7"/>
        <v>0</v>
      </c>
    </row>
    <row r="41" spans="1:15" x14ac:dyDescent="0.25">
      <c r="A41" s="168"/>
      <c r="C41" s="175"/>
      <c r="D41" s="176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</row>
    <row r="42" spans="1:15" s="8" customFormat="1" ht="15.75" thickBot="1" x14ac:dyDescent="0.3">
      <c r="A42" s="16" t="s">
        <v>261</v>
      </c>
      <c r="C42" s="178">
        <f>C34-C40</f>
        <v>0</v>
      </c>
      <c r="D42" s="179">
        <f>D34-D40</f>
        <v>0</v>
      </c>
      <c r="E42" s="178">
        <f>E34-E40</f>
        <v>0</v>
      </c>
      <c r="F42" s="178">
        <f>F34-F40</f>
        <v>0</v>
      </c>
      <c r="G42" s="178">
        <f t="shared" ref="G42:M42" si="8">G34-G40</f>
        <v>0</v>
      </c>
      <c r="H42" s="178">
        <f t="shared" si="8"/>
        <v>0</v>
      </c>
      <c r="I42" s="178">
        <f t="shared" si="8"/>
        <v>0</v>
      </c>
      <c r="J42" s="178">
        <f t="shared" si="8"/>
        <v>0</v>
      </c>
      <c r="K42" s="178">
        <f t="shared" si="8"/>
        <v>0</v>
      </c>
      <c r="L42" s="178">
        <f t="shared" si="8"/>
        <v>0</v>
      </c>
      <c r="M42" s="178">
        <f t="shared" si="8"/>
        <v>0</v>
      </c>
      <c r="N42" s="178">
        <f t="shared" ref="N42:O42" si="9">N34-N40</f>
        <v>0</v>
      </c>
      <c r="O42" s="178">
        <f t="shared" si="9"/>
        <v>0</v>
      </c>
    </row>
    <row r="43" spans="1:15" ht="15.75" thickTop="1" x14ac:dyDescent="0.25">
      <c r="A43" s="168"/>
      <c r="C43" s="175"/>
      <c r="D43" s="176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</row>
    <row r="44" spans="1:15" x14ac:dyDescent="0.25">
      <c r="A44" s="6" t="s">
        <v>197</v>
      </c>
      <c r="B44" s="157" t="s">
        <v>64</v>
      </c>
      <c r="C44" s="166">
        <v>0</v>
      </c>
      <c r="D44" s="167">
        <v>0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0</v>
      </c>
      <c r="K44" s="166">
        <v>0</v>
      </c>
      <c r="L44" s="166">
        <v>0</v>
      </c>
      <c r="M44" s="166">
        <v>0</v>
      </c>
      <c r="N44" s="166">
        <v>0</v>
      </c>
      <c r="O44" s="166">
        <v>0</v>
      </c>
    </row>
    <row r="45" spans="1:15" x14ac:dyDescent="0.25">
      <c r="A45" s="6" t="s">
        <v>282</v>
      </c>
      <c r="B45" s="157" t="s">
        <v>66</v>
      </c>
      <c r="C45" s="166">
        <v>0</v>
      </c>
      <c r="D45" s="167">
        <v>0</v>
      </c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</row>
    <row r="46" spans="1:15" x14ac:dyDescent="0.25">
      <c r="A46" s="6" t="s">
        <v>65</v>
      </c>
      <c r="B46" s="157" t="s">
        <v>68</v>
      </c>
      <c r="C46" s="166">
        <v>0</v>
      </c>
      <c r="D46" s="167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</row>
    <row r="47" spans="1:15" s="9" customFormat="1" ht="15.75" thickBot="1" x14ac:dyDescent="0.3">
      <c r="A47" s="180" t="s">
        <v>241</v>
      </c>
      <c r="B47" s="181" t="s">
        <v>72</v>
      </c>
      <c r="C47" s="182">
        <f t="shared" ref="C47:M47" si="10">C42-SUM(C44:C46)</f>
        <v>0</v>
      </c>
      <c r="D47" s="183">
        <f t="shared" si="10"/>
        <v>0</v>
      </c>
      <c r="E47" s="182">
        <f t="shared" si="10"/>
        <v>0</v>
      </c>
      <c r="F47" s="182">
        <f t="shared" si="10"/>
        <v>0</v>
      </c>
      <c r="G47" s="182">
        <f t="shared" si="10"/>
        <v>0</v>
      </c>
      <c r="H47" s="182">
        <f t="shared" si="10"/>
        <v>0</v>
      </c>
      <c r="I47" s="182">
        <f t="shared" si="10"/>
        <v>0</v>
      </c>
      <c r="J47" s="182">
        <f t="shared" si="10"/>
        <v>0</v>
      </c>
      <c r="K47" s="182">
        <f t="shared" si="10"/>
        <v>0</v>
      </c>
      <c r="L47" s="182">
        <f t="shared" si="10"/>
        <v>0</v>
      </c>
      <c r="M47" s="182">
        <f t="shared" si="10"/>
        <v>0</v>
      </c>
      <c r="N47" s="182">
        <f t="shared" ref="N47:O47" si="11">N42-SUM(N44:N46)</f>
        <v>0</v>
      </c>
      <c r="O47" s="182">
        <f t="shared" si="11"/>
        <v>0</v>
      </c>
    </row>
    <row r="48" spans="1:15" s="184" customFormat="1" ht="15.75" thickTop="1" x14ac:dyDescent="0.25">
      <c r="B48" s="185"/>
      <c r="C48" s="186"/>
      <c r="D48" s="187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</row>
    <row r="49" spans="1:15" s="8" customFormat="1" x14ac:dyDescent="0.25">
      <c r="A49" s="8" t="s">
        <v>70</v>
      </c>
      <c r="B49" s="157"/>
      <c r="C49" s="186"/>
      <c r="D49" s="187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</row>
    <row r="50" spans="1:15" x14ac:dyDescent="0.25">
      <c r="A50" s="6" t="s">
        <v>71</v>
      </c>
      <c r="C50" s="166">
        <v>0</v>
      </c>
      <c r="D50" s="167">
        <v>0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0</v>
      </c>
      <c r="N50" s="166">
        <v>0</v>
      </c>
      <c r="O50" s="166">
        <v>0</v>
      </c>
    </row>
    <row r="51" spans="1:15" s="8" customFormat="1" x14ac:dyDescent="0.25">
      <c r="A51" s="18" t="s">
        <v>446</v>
      </c>
      <c r="B51" s="157"/>
      <c r="C51" s="166">
        <v>0</v>
      </c>
      <c r="D51" s="167">
        <v>0</v>
      </c>
      <c r="E51" s="166">
        <v>0</v>
      </c>
      <c r="F51" s="166">
        <v>0</v>
      </c>
      <c r="G51" s="166">
        <v>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</row>
    <row r="52" spans="1:15" s="171" customFormat="1" x14ac:dyDescent="0.25">
      <c r="A52" s="168" t="s">
        <v>73</v>
      </c>
      <c r="B52" s="188"/>
      <c r="C52" s="169">
        <f t="shared" ref="C52:M52" si="12">SUM(C50:C51)</f>
        <v>0</v>
      </c>
      <c r="D52" s="170">
        <f t="shared" si="12"/>
        <v>0</v>
      </c>
      <c r="E52" s="169">
        <f t="shared" si="12"/>
        <v>0</v>
      </c>
      <c r="F52" s="169">
        <f t="shared" si="12"/>
        <v>0</v>
      </c>
      <c r="G52" s="169">
        <f t="shared" si="12"/>
        <v>0</v>
      </c>
      <c r="H52" s="169">
        <f t="shared" si="12"/>
        <v>0</v>
      </c>
      <c r="I52" s="169">
        <f t="shared" si="12"/>
        <v>0</v>
      </c>
      <c r="J52" s="169">
        <f t="shared" si="12"/>
        <v>0</v>
      </c>
      <c r="K52" s="169">
        <f t="shared" si="12"/>
        <v>0</v>
      </c>
      <c r="L52" s="169">
        <f t="shared" si="12"/>
        <v>0</v>
      </c>
      <c r="M52" s="169">
        <f t="shared" si="12"/>
        <v>0</v>
      </c>
      <c r="N52" s="169">
        <f t="shared" ref="N52:O52" si="13">SUM(N50:N51)</f>
        <v>0</v>
      </c>
      <c r="O52" s="169">
        <f t="shared" si="13"/>
        <v>0</v>
      </c>
    </row>
    <row r="53" spans="1:15" s="171" customFormat="1" x14ac:dyDescent="0.25">
      <c r="A53" s="168"/>
      <c r="B53" s="188"/>
      <c r="C53" s="189"/>
      <c r="D53" s="190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</row>
    <row r="54" spans="1:15" s="171" customFormat="1" ht="15.75" thickBot="1" x14ac:dyDescent="0.3">
      <c r="A54" s="168" t="s">
        <v>259</v>
      </c>
      <c r="B54" s="188"/>
      <c r="C54" s="178">
        <f t="shared" ref="C54:M54" si="14">C47+C52</f>
        <v>0</v>
      </c>
      <c r="D54" s="179">
        <f t="shared" si="14"/>
        <v>0</v>
      </c>
      <c r="E54" s="178">
        <f t="shared" si="14"/>
        <v>0</v>
      </c>
      <c r="F54" s="178">
        <f t="shared" si="14"/>
        <v>0</v>
      </c>
      <c r="G54" s="178">
        <f t="shared" si="14"/>
        <v>0</v>
      </c>
      <c r="H54" s="178">
        <f t="shared" si="14"/>
        <v>0</v>
      </c>
      <c r="I54" s="178">
        <f t="shared" si="14"/>
        <v>0</v>
      </c>
      <c r="J54" s="178">
        <f t="shared" si="14"/>
        <v>0</v>
      </c>
      <c r="K54" s="178">
        <f t="shared" si="14"/>
        <v>0</v>
      </c>
      <c r="L54" s="178">
        <f t="shared" si="14"/>
        <v>0</v>
      </c>
      <c r="M54" s="178">
        <f t="shared" si="14"/>
        <v>0</v>
      </c>
      <c r="N54" s="178">
        <f t="shared" ref="N54:O54" si="15">N47+N52</f>
        <v>0</v>
      </c>
      <c r="O54" s="178">
        <f t="shared" si="15"/>
        <v>0</v>
      </c>
    </row>
    <row r="55" spans="1:15" s="171" customFormat="1" ht="15.75" thickTop="1" x14ac:dyDescent="0.25">
      <c r="A55" s="191"/>
      <c r="B55" s="192"/>
      <c r="C55" s="193"/>
      <c r="D55" s="194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</row>
    <row r="56" spans="1:15" s="171" customFormat="1" x14ac:dyDescent="0.25">
      <c r="A56" s="109" t="s">
        <v>244</v>
      </c>
      <c r="B56" s="195"/>
      <c r="C56" s="189"/>
      <c r="D56" s="190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</row>
    <row r="57" spans="1:15" s="171" customFormat="1" x14ac:dyDescent="0.25">
      <c r="A57" s="196" t="s">
        <v>245</v>
      </c>
      <c r="B57" s="195"/>
      <c r="C57" s="189"/>
      <c r="D57" s="190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</row>
    <row r="58" spans="1:15" s="171" customFormat="1" x14ac:dyDescent="0.25">
      <c r="A58" s="13" t="s">
        <v>246</v>
      </c>
      <c r="B58" s="195"/>
      <c r="C58" s="166">
        <v>0</v>
      </c>
      <c r="D58" s="167">
        <v>0</v>
      </c>
      <c r="E58" s="166">
        <v>0</v>
      </c>
      <c r="F58" s="166">
        <v>0</v>
      </c>
      <c r="G58" s="166">
        <v>0</v>
      </c>
      <c r="H58" s="166">
        <v>0</v>
      </c>
      <c r="I58" s="166">
        <v>0</v>
      </c>
      <c r="J58" s="166">
        <v>0</v>
      </c>
      <c r="K58" s="166">
        <v>0</v>
      </c>
      <c r="L58" s="166">
        <v>0</v>
      </c>
      <c r="M58" s="166">
        <v>0</v>
      </c>
      <c r="N58" s="166">
        <v>0</v>
      </c>
      <c r="O58" s="166">
        <v>0</v>
      </c>
    </row>
    <row r="59" spans="1:15" s="200" customFormat="1" x14ac:dyDescent="0.25">
      <c r="A59" s="19" t="s">
        <v>270</v>
      </c>
      <c r="B59" s="197"/>
      <c r="C59" s="198">
        <f>C47+C46</f>
        <v>0</v>
      </c>
      <c r="D59" s="198">
        <f t="shared" ref="D59:M59" si="16">D47+D46</f>
        <v>0</v>
      </c>
      <c r="E59" s="199">
        <f t="shared" si="16"/>
        <v>0</v>
      </c>
      <c r="F59" s="198">
        <f t="shared" si="16"/>
        <v>0</v>
      </c>
      <c r="G59" s="198">
        <f t="shared" si="16"/>
        <v>0</v>
      </c>
      <c r="H59" s="198">
        <f t="shared" si="16"/>
        <v>0</v>
      </c>
      <c r="I59" s="198">
        <f t="shared" si="16"/>
        <v>0</v>
      </c>
      <c r="J59" s="198">
        <f t="shared" si="16"/>
        <v>0</v>
      </c>
      <c r="K59" s="198">
        <f t="shared" si="16"/>
        <v>0</v>
      </c>
      <c r="L59" s="198">
        <f t="shared" si="16"/>
        <v>0</v>
      </c>
      <c r="M59" s="198">
        <f t="shared" si="16"/>
        <v>0</v>
      </c>
      <c r="N59" s="198">
        <f t="shared" ref="N59:O59" si="17">N47+N46</f>
        <v>0</v>
      </c>
      <c r="O59" s="198">
        <f t="shared" si="17"/>
        <v>0</v>
      </c>
    </row>
    <row r="60" spans="1:15" s="171" customFormat="1" x14ac:dyDescent="0.25">
      <c r="A60" s="13" t="s">
        <v>70</v>
      </c>
      <c r="B60" s="195"/>
      <c r="C60" s="166">
        <v>0</v>
      </c>
      <c r="D60" s="167">
        <v>0</v>
      </c>
      <c r="E60" s="166">
        <v>0</v>
      </c>
      <c r="F60" s="166">
        <v>0</v>
      </c>
      <c r="G60" s="166">
        <v>0</v>
      </c>
      <c r="H60" s="166">
        <v>0</v>
      </c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</row>
    <row r="61" spans="1:15" s="171" customFormat="1" x14ac:dyDescent="0.25">
      <c r="A61" s="168" t="s">
        <v>265</v>
      </c>
      <c r="B61" s="195"/>
      <c r="C61" s="169">
        <f>SUM(C58:C60)</f>
        <v>0</v>
      </c>
      <c r="D61" s="170">
        <f t="shared" ref="D61:M61" si="18">SUM(D58:D60)</f>
        <v>0</v>
      </c>
      <c r="E61" s="169">
        <f t="shared" si="18"/>
        <v>0</v>
      </c>
      <c r="F61" s="169">
        <f t="shared" si="18"/>
        <v>0</v>
      </c>
      <c r="G61" s="169">
        <f t="shared" si="18"/>
        <v>0</v>
      </c>
      <c r="H61" s="169">
        <f t="shared" si="18"/>
        <v>0</v>
      </c>
      <c r="I61" s="169">
        <f t="shared" si="18"/>
        <v>0</v>
      </c>
      <c r="J61" s="169">
        <f t="shared" si="18"/>
        <v>0</v>
      </c>
      <c r="K61" s="169">
        <f t="shared" si="18"/>
        <v>0</v>
      </c>
      <c r="L61" s="169">
        <f t="shared" si="18"/>
        <v>0</v>
      </c>
      <c r="M61" s="169">
        <f t="shared" si="18"/>
        <v>0</v>
      </c>
      <c r="N61" s="169">
        <f t="shared" ref="N61:O61" si="19">SUM(N58:N60)</f>
        <v>0</v>
      </c>
      <c r="O61" s="169">
        <f t="shared" si="19"/>
        <v>0</v>
      </c>
    </row>
    <row r="62" spans="1:15" s="171" customFormat="1" x14ac:dyDescent="0.25">
      <c r="A62" s="196" t="s">
        <v>247</v>
      </c>
      <c r="B62" s="195"/>
      <c r="C62" s="189"/>
      <c r="D62" s="190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</row>
    <row r="63" spans="1:15" s="171" customFormat="1" x14ac:dyDescent="0.25">
      <c r="A63" s="6" t="s">
        <v>267</v>
      </c>
      <c r="B63" s="185"/>
      <c r="C63" s="166">
        <v>0</v>
      </c>
      <c r="D63" s="167">
        <v>0</v>
      </c>
      <c r="E63" s="166">
        <v>0</v>
      </c>
      <c r="F63" s="166">
        <v>0</v>
      </c>
      <c r="G63" s="166">
        <v>0</v>
      </c>
      <c r="H63" s="166">
        <v>0</v>
      </c>
      <c r="I63" s="166">
        <v>0</v>
      </c>
      <c r="J63" s="166">
        <v>0</v>
      </c>
      <c r="K63" s="166">
        <v>0</v>
      </c>
      <c r="L63" s="166">
        <v>0</v>
      </c>
      <c r="M63" s="166">
        <v>0</v>
      </c>
      <c r="N63" s="166">
        <v>0</v>
      </c>
      <c r="O63" s="166">
        <v>0</v>
      </c>
    </row>
    <row r="64" spans="1:15" s="171" customFormat="1" x14ac:dyDescent="0.25">
      <c r="A64" s="6" t="s">
        <v>268</v>
      </c>
      <c r="B64" s="185"/>
      <c r="C64" s="166">
        <v>0</v>
      </c>
      <c r="D64" s="167">
        <v>0</v>
      </c>
      <c r="E64" s="166">
        <v>0</v>
      </c>
      <c r="F64" s="166">
        <v>0</v>
      </c>
      <c r="G64" s="166">
        <v>0</v>
      </c>
      <c r="H64" s="166">
        <v>0</v>
      </c>
      <c r="I64" s="166">
        <v>0</v>
      </c>
      <c r="J64" s="166">
        <v>0</v>
      </c>
      <c r="K64" s="166">
        <v>0</v>
      </c>
      <c r="L64" s="166">
        <v>0</v>
      </c>
      <c r="M64" s="166">
        <v>0</v>
      </c>
      <c r="N64" s="166">
        <v>0</v>
      </c>
      <c r="O64" s="166">
        <v>0</v>
      </c>
    </row>
    <row r="65" spans="1:15" s="171" customFormat="1" x14ac:dyDescent="0.25">
      <c r="A65" s="6" t="s">
        <v>271</v>
      </c>
      <c r="B65" s="185" t="s">
        <v>78</v>
      </c>
      <c r="C65" s="166">
        <v>0</v>
      </c>
      <c r="D65" s="167">
        <v>0</v>
      </c>
      <c r="E65" s="166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</row>
    <row r="66" spans="1:15" s="171" customFormat="1" x14ac:dyDescent="0.25">
      <c r="A66" s="6" t="s">
        <v>272</v>
      </c>
      <c r="B66" s="185" t="s">
        <v>80</v>
      </c>
      <c r="C66" s="166">
        <v>0</v>
      </c>
      <c r="D66" s="167">
        <v>0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</row>
    <row r="67" spans="1:15" s="171" customFormat="1" x14ac:dyDescent="0.25">
      <c r="A67" s="168" t="s">
        <v>266</v>
      </c>
      <c r="B67" s="195"/>
      <c r="C67" s="169">
        <f>SUM(C63:C66)</f>
        <v>0</v>
      </c>
      <c r="D67" s="170">
        <f t="shared" ref="D67:M67" si="20">SUM(D63:D66)</f>
        <v>0</v>
      </c>
      <c r="E67" s="169">
        <f t="shared" si="20"/>
        <v>0</v>
      </c>
      <c r="F67" s="169">
        <f t="shared" si="20"/>
        <v>0</v>
      </c>
      <c r="G67" s="169">
        <f t="shared" si="20"/>
        <v>0</v>
      </c>
      <c r="H67" s="169">
        <f t="shared" si="20"/>
        <v>0</v>
      </c>
      <c r="I67" s="169">
        <f t="shared" si="20"/>
        <v>0</v>
      </c>
      <c r="J67" s="169">
        <f t="shared" si="20"/>
        <v>0</v>
      </c>
      <c r="K67" s="169">
        <f t="shared" si="20"/>
        <v>0</v>
      </c>
      <c r="L67" s="169">
        <f t="shared" si="20"/>
        <v>0</v>
      </c>
      <c r="M67" s="169">
        <f t="shared" si="20"/>
        <v>0</v>
      </c>
      <c r="N67" s="169">
        <f t="shared" ref="N67:O67" si="21">SUM(N63:N66)</f>
        <v>0</v>
      </c>
      <c r="O67" s="169">
        <f t="shared" si="21"/>
        <v>0</v>
      </c>
    </row>
    <row r="68" spans="1:15" s="171" customFormat="1" ht="15.75" thickBot="1" x14ac:dyDescent="0.3">
      <c r="A68" s="168" t="s">
        <v>264</v>
      </c>
      <c r="B68" s="195"/>
      <c r="C68" s="178">
        <f>C61-C67</f>
        <v>0</v>
      </c>
      <c r="D68" s="179">
        <f t="shared" ref="D68:M68" si="22">D61-D67</f>
        <v>0</v>
      </c>
      <c r="E68" s="178">
        <f t="shared" si="22"/>
        <v>0</v>
      </c>
      <c r="F68" s="178">
        <f t="shared" si="22"/>
        <v>0</v>
      </c>
      <c r="G68" s="178">
        <f t="shared" si="22"/>
        <v>0</v>
      </c>
      <c r="H68" s="178">
        <f t="shared" si="22"/>
        <v>0</v>
      </c>
      <c r="I68" s="178">
        <f t="shared" si="22"/>
        <v>0</v>
      </c>
      <c r="J68" s="178">
        <f t="shared" si="22"/>
        <v>0</v>
      </c>
      <c r="K68" s="178">
        <f t="shared" si="22"/>
        <v>0</v>
      </c>
      <c r="L68" s="178">
        <f t="shared" si="22"/>
        <v>0</v>
      </c>
      <c r="M68" s="178">
        <f t="shared" si="22"/>
        <v>0</v>
      </c>
      <c r="N68" s="178">
        <f t="shared" ref="N68:O68" si="23">N61-N67</f>
        <v>0</v>
      </c>
      <c r="O68" s="178">
        <f t="shared" si="23"/>
        <v>0</v>
      </c>
    </row>
    <row r="69" spans="1:15" s="97" customFormat="1" ht="15.75" thickTop="1" x14ac:dyDescent="0.25">
      <c r="A69" s="201"/>
      <c r="B69" s="202"/>
      <c r="C69" s="203"/>
      <c r="D69" s="204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</row>
    <row r="70" spans="1:15" x14ac:dyDescent="0.25">
      <c r="A70" s="109" t="s">
        <v>221</v>
      </c>
      <c r="B70" s="157"/>
      <c r="C70" s="175"/>
      <c r="D70" s="176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</row>
    <row r="71" spans="1:15" x14ac:dyDescent="0.25">
      <c r="A71" s="8" t="s">
        <v>222</v>
      </c>
      <c r="B71" s="157"/>
      <c r="C71" s="175"/>
      <c r="D71" s="176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</row>
    <row r="72" spans="1:15" x14ac:dyDescent="0.25">
      <c r="A72" s="8" t="s">
        <v>77</v>
      </c>
      <c r="B72" s="157"/>
      <c r="C72" s="175"/>
      <c r="D72" s="176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</row>
    <row r="73" spans="1:15" x14ac:dyDescent="0.25">
      <c r="A73" s="6" t="s">
        <v>223</v>
      </c>
      <c r="B73" s="157" t="s">
        <v>74</v>
      </c>
      <c r="C73" s="166">
        <v>0</v>
      </c>
      <c r="D73" s="167">
        <v>0</v>
      </c>
      <c r="E73" s="166">
        <v>0</v>
      </c>
      <c r="F73" s="166">
        <v>0</v>
      </c>
      <c r="G73" s="166">
        <v>0</v>
      </c>
      <c r="H73" s="166">
        <v>0</v>
      </c>
      <c r="I73" s="166">
        <v>0</v>
      </c>
      <c r="J73" s="166">
        <v>0</v>
      </c>
      <c r="K73" s="166">
        <v>0</v>
      </c>
      <c r="L73" s="166">
        <v>0</v>
      </c>
      <c r="M73" s="166">
        <v>0</v>
      </c>
      <c r="N73" s="166">
        <v>0</v>
      </c>
      <c r="O73" s="166">
        <v>0</v>
      </c>
    </row>
    <row r="74" spans="1:15" x14ac:dyDescent="0.25">
      <c r="A74" s="6" t="s">
        <v>224</v>
      </c>
      <c r="B74" s="157"/>
      <c r="C74" s="166">
        <v>0</v>
      </c>
      <c r="D74" s="167">
        <v>0</v>
      </c>
      <c r="E74" s="166">
        <v>0</v>
      </c>
      <c r="F74" s="166">
        <v>0</v>
      </c>
      <c r="G74" s="166"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v>0</v>
      </c>
      <c r="M74" s="166">
        <v>0</v>
      </c>
      <c r="N74" s="166">
        <v>0</v>
      </c>
      <c r="O74" s="166">
        <v>0</v>
      </c>
    </row>
    <row r="75" spans="1:15" x14ac:dyDescent="0.25">
      <c r="A75" s="6" t="s">
        <v>269</v>
      </c>
      <c r="B75" s="157"/>
      <c r="C75" s="166">
        <v>0</v>
      </c>
      <c r="D75" s="167">
        <v>0</v>
      </c>
      <c r="E75" s="166">
        <v>0</v>
      </c>
      <c r="F75" s="166">
        <v>0</v>
      </c>
      <c r="G75" s="166">
        <v>0</v>
      </c>
      <c r="H75" s="166">
        <v>0</v>
      </c>
      <c r="I75" s="166">
        <v>0</v>
      </c>
      <c r="J75" s="166">
        <v>0</v>
      </c>
      <c r="K75" s="166">
        <v>0</v>
      </c>
      <c r="L75" s="166">
        <v>0</v>
      </c>
      <c r="M75" s="166">
        <v>0</v>
      </c>
      <c r="N75" s="166">
        <v>0</v>
      </c>
      <c r="O75" s="166">
        <v>0</v>
      </c>
    </row>
    <row r="76" spans="1:15" x14ac:dyDescent="0.25">
      <c r="A76" s="18" t="s">
        <v>447</v>
      </c>
      <c r="B76" s="157"/>
      <c r="C76" s="166">
        <v>0</v>
      </c>
      <c r="D76" s="167">
        <v>0</v>
      </c>
      <c r="E76" s="166">
        <v>0</v>
      </c>
      <c r="F76" s="166">
        <v>0</v>
      </c>
      <c r="G76" s="166">
        <v>0</v>
      </c>
      <c r="H76" s="166">
        <v>0</v>
      </c>
      <c r="I76" s="166">
        <v>0</v>
      </c>
      <c r="J76" s="166">
        <v>0</v>
      </c>
      <c r="K76" s="166">
        <v>0</v>
      </c>
      <c r="L76" s="166">
        <v>0</v>
      </c>
      <c r="M76" s="166">
        <v>0</v>
      </c>
      <c r="N76" s="166">
        <v>0</v>
      </c>
      <c r="O76" s="166">
        <v>0</v>
      </c>
    </row>
    <row r="77" spans="1:15" x14ac:dyDescent="0.25">
      <c r="A77" s="16" t="s">
        <v>248</v>
      </c>
      <c r="B77" s="157" t="s">
        <v>81</v>
      </c>
      <c r="C77" s="169">
        <f>SUM(C73:C76)</f>
        <v>0</v>
      </c>
      <c r="D77" s="170">
        <f t="shared" ref="D77:M77" si="24">SUM(D73:D76)</f>
        <v>0</v>
      </c>
      <c r="E77" s="169">
        <f t="shared" si="24"/>
        <v>0</v>
      </c>
      <c r="F77" s="169">
        <f t="shared" si="24"/>
        <v>0</v>
      </c>
      <c r="G77" s="169">
        <f t="shared" si="24"/>
        <v>0</v>
      </c>
      <c r="H77" s="169">
        <f t="shared" si="24"/>
        <v>0</v>
      </c>
      <c r="I77" s="169">
        <f t="shared" si="24"/>
        <v>0</v>
      </c>
      <c r="J77" s="169">
        <f t="shared" si="24"/>
        <v>0</v>
      </c>
      <c r="K77" s="169">
        <f t="shared" si="24"/>
        <v>0</v>
      </c>
      <c r="L77" s="169">
        <f t="shared" si="24"/>
        <v>0</v>
      </c>
      <c r="M77" s="169">
        <f t="shared" si="24"/>
        <v>0</v>
      </c>
      <c r="N77" s="169">
        <f t="shared" ref="N77:O77" si="25">SUM(N73:N76)</f>
        <v>0</v>
      </c>
      <c r="O77" s="169">
        <f t="shared" si="25"/>
        <v>0</v>
      </c>
    </row>
    <row r="78" spans="1:15" x14ac:dyDescent="0.25">
      <c r="A78" s="8" t="s">
        <v>250</v>
      </c>
      <c r="B78" s="157"/>
      <c r="C78" s="175"/>
      <c r="D78" s="176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</row>
    <row r="79" spans="1:15" x14ac:dyDescent="0.25">
      <c r="A79" s="6" t="s">
        <v>225</v>
      </c>
      <c r="B79" s="157"/>
      <c r="C79" s="166">
        <v>0</v>
      </c>
      <c r="D79" s="167">
        <v>0</v>
      </c>
      <c r="E79" s="166">
        <v>0</v>
      </c>
      <c r="F79" s="166">
        <v>0</v>
      </c>
      <c r="G79" s="166">
        <v>0</v>
      </c>
      <c r="H79" s="166">
        <v>0</v>
      </c>
      <c r="I79" s="166">
        <v>0</v>
      </c>
      <c r="J79" s="166">
        <v>0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</row>
    <row r="80" spans="1:15" x14ac:dyDescent="0.25">
      <c r="A80" s="6" t="s">
        <v>257</v>
      </c>
      <c r="B80" s="157"/>
      <c r="C80" s="166">
        <v>0</v>
      </c>
      <c r="D80" s="167">
        <v>0</v>
      </c>
      <c r="E80" s="166">
        <v>0</v>
      </c>
      <c r="F80" s="166">
        <v>0</v>
      </c>
      <c r="G80" s="166">
        <v>0</v>
      </c>
      <c r="H80" s="166">
        <v>0</v>
      </c>
      <c r="I80" s="166">
        <v>0</v>
      </c>
      <c r="J80" s="166">
        <v>0</v>
      </c>
      <c r="K80" s="166">
        <v>0</v>
      </c>
      <c r="L80" s="166">
        <v>0</v>
      </c>
      <c r="M80" s="166">
        <v>0</v>
      </c>
      <c r="N80" s="166">
        <v>0</v>
      </c>
      <c r="O80" s="166">
        <v>0</v>
      </c>
    </row>
    <row r="81" spans="1:15" x14ac:dyDescent="0.25">
      <c r="A81" s="16" t="s">
        <v>249</v>
      </c>
      <c r="B81" s="157"/>
      <c r="C81" s="169">
        <f>SUM(C79:C80)</f>
        <v>0</v>
      </c>
      <c r="D81" s="170">
        <f t="shared" ref="D81:M81" si="26">SUM(D79:D80)</f>
        <v>0</v>
      </c>
      <c r="E81" s="169">
        <f t="shared" si="26"/>
        <v>0</v>
      </c>
      <c r="F81" s="169">
        <f t="shared" si="26"/>
        <v>0</v>
      </c>
      <c r="G81" s="169">
        <f t="shared" si="26"/>
        <v>0</v>
      </c>
      <c r="H81" s="169">
        <f t="shared" si="26"/>
        <v>0</v>
      </c>
      <c r="I81" s="169">
        <f t="shared" si="26"/>
        <v>0</v>
      </c>
      <c r="J81" s="169">
        <f t="shared" si="26"/>
        <v>0</v>
      </c>
      <c r="K81" s="169">
        <f t="shared" si="26"/>
        <v>0</v>
      </c>
      <c r="L81" s="169">
        <f t="shared" si="26"/>
        <v>0</v>
      </c>
      <c r="M81" s="169">
        <f t="shared" si="26"/>
        <v>0</v>
      </c>
      <c r="N81" s="169">
        <f t="shared" ref="N81:O81" si="27">SUM(N79:N80)</f>
        <v>0</v>
      </c>
      <c r="O81" s="169">
        <f t="shared" si="27"/>
        <v>0</v>
      </c>
    </row>
    <row r="82" spans="1:15" s="8" customFormat="1" ht="15.75" thickBot="1" x14ac:dyDescent="0.3">
      <c r="A82" s="16" t="s">
        <v>226</v>
      </c>
      <c r="B82" s="188"/>
      <c r="C82" s="178">
        <f>C77+C81</f>
        <v>0</v>
      </c>
      <c r="D82" s="179">
        <f t="shared" ref="D82:M82" si="28">D77+D81</f>
        <v>0</v>
      </c>
      <c r="E82" s="178">
        <f t="shared" si="28"/>
        <v>0</v>
      </c>
      <c r="F82" s="178">
        <f t="shared" si="28"/>
        <v>0</v>
      </c>
      <c r="G82" s="178">
        <f t="shared" si="28"/>
        <v>0</v>
      </c>
      <c r="H82" s="178">
        <f t="shared" si="28"/>
        <v>0</v>
      </c>
      <c r="I82" s="178">
        <f t="shared" si="28"/>
        <v>0</v>
      </c>
      <c r="J82" s="178">
        <f t="shared" si="28"/>
        <v>0</v>
      </c>
      <c r="K82" s="178">
        <f t="shared" si="28"/>
        <v>0</v>
      </c>
      <c r="L82" s="178">
        <f t="shared" si="28"/>
        <v>0</v>
      </c>
      <c r="M82" s="178">
        <f t="shared" si="28"/>
        <v>0</v>
      </c>
      <c r="N82" s="178">
        <f t="shared" ref="N82:O82" si="29">N77+N81</f>
        <v>0</v>
      </c>
      <c r="O82" s="178">
        <f t="shared" si="29"/>
        <v>0</v>
      </c>
    </row>
    <row r="83" spans="1:15" ht="15.75" thickTop="1" x14ac:dyDescent="0.25">
      <c r="A83" s="8" t="s">
        <v>227</v>
      </c>
      <c r="B83" s="157"/>
      <c r="C83" s="177"/>
      <c r="D83" s="176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</row>
    <row r="84" spans="1:15" x14ac:dyDescent="0.25">
      <c r="A84" s="8" t="s">
        <v>79</v>
      </c>
      <c r="B84" s="157"/>
      <c r="C84" s="175"/>
      <c r="D84" s="176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</row>
    <row r="85" spans="1:15" x14ac:dyDescent="0.25">
      <c r="A85" s="6" t="s">
        <v>228</v>
      </c>
      <c r="B85" s="157"/>
      <c r="C85" s="166">
        <v>0</v>
      </c>
      <c r="D85" s="167">
        <v>0</v>
      </c>
      <c r="E85" s="166">
        <v>0</v>
      </c>
      <c r="F85" s="166">
        <v>0</v>
      </c>
      <c r="G85" s="166">
        <v>0</v>
      </c>
      <c r="H85" s="166">
        <v>0</v>
      </c>
      <c r="I85" s="166"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</row>
    <row r="86" spans="1:15" x14ac:dyDescent="0.25">
      <c r="A86" s="6" t="s">
        <v>254</v>
      </c>
      <c r="B86" s="157" t="s">
        <v>75</v>
      </c>
      <c r="C86" s="166">
        <v>0</v>
      </c>
      <c r="D86" s="167">
        <v>0</v>
      </c>
      <c r="E86" s="166">
        <v>0</v>
      </c>
      <c r="F86" s="166">
        <v>0</v>
      </c>
      <c r="G86" s="166">
        <v>0</v>
      </c>
      <c r="H86" s="166">
        <v>0</v>
      </c>
      <c r="I86" s="166">
        <v>0</v>
      </c>
      <c r="J86" s="166">
        <v>0</v>
      </c>
      <c r="K86" s="166">
        <v>0</v>
      </c>
      <c r="L86" s="166">
        <v>0</v>
      </c>
      <c r="M86" s="166">
        <v>0</v>
      </c>
      <c r="N86" s="166">
        <v>0</v>
      </c>
      <c r="O86" s="166">
        <v>0</v>
      </c>
    </row>
    <row r="87" spans="1:15" x14ac:dyDescent="0.25">
      <c r="A87" s="18" t="s">
        <v>464</v>
      </c>
      <c r="B87" s="157"/>
      <c r="C87" s="166">
        <v>0</v>
      </c>
      <c r="D87" s="167">
        <v>0</v>
      </c>
      <c r="E87" s="166">
        <v>0</v>
      </c>
      <c r="F87" s="166">
        <v>0</v>
      </c>
      <c r="G87" s="166">
        <v>0</v>
      </c>
      <c r="H87" s="166">
        <v>0</v>
      </c>
      <c r="I87" s="166">
        <v>0</v>
      </c>
      <c r="J87" s="166">
        <v>0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</row>
    <row r="88" spans="1:15" x14ac:dyDescent="0.25">
      <c r="A88" s="16" t="s">
        <v>251</v>
      </c>
      <c r="B88" s="157" t="s">
        <v>198</v>
      </c>
      <c r="C88" s="169">
        <f>SUM(C85:C87)</f>
        <v>0</v>
      </c>
      <c r="D88" s="170">
        <f t="shared" ref="D88:M88" si="30">SUM(D85:D87)</f>
        <v>0</v>
      </c>
      <c r="E88" s="169">
        <f t="shared" si="30"/>
        <v>0</v>
      </c>
      <c r="F88" s="169">
        <f t="shared" si="30"/>
        <v>0</v>
      </c>
      <c r="G88" s="169">
        <f t="shared" si="30"/>
        <v>0</v>
      </c>
      <c r="H88" s="169">
        <f t="shared" si="30"/>
        <v>0</v>
      </c>
      <c r="I88" s="169">
        <f t="shared" si="30"/>
        <v>0</v>
      </c>
      <c r="J88" s="169">
        <f t="shared" si="30"/>
        <v>0</v>
      </c>
      <c r="K88" s="169">
        <f t="shared" si="30"/>
        <v>0</v>
      </c>
      <c r="L88" s="169">
        <f t="shared" si="30"/>
        <v>0</v>
      </c>
      <c r="M88" s="169">
        <f t="shared" si="30"/>
        <v>0</v>
      </c>
      <c r="N88" s="169">
        <f t="shared" ref="N88:O88" si="31">SUM(N85:N87)</f>
        <v>0</v>
      </c>
      <c r="O88" s="169">
        <f t="shared" si="31"/>
        <v>0</v>
      </c>
    </row>
    <row r="89" spans="1:15" x14ac:dyDescent="0.25">
      <c r="A89" s="8" t="s">
        <v>256</v>
      </c>
      <c r="B89" s="157"/>
      <c r="C89" s="175"/>
      <c r="D89" s="176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</row>
    <row r="90" spans="1:15" x14ac:dyDescent="0.25">
      <c r="A90" s="6" t="s">
        <v>228</v>
      </c>
      <c r="B90" s="157"/>
      <c r="C90" s="166">
        <v>0</v>
      </c>
      <c r="D90" s="167">
        <v>0</v>
      </c>
      <c r="E90" s="166">
        <v>0</v>
      </c>
      <c r="F90" s="166">
        <v>0</v>
      </c>
      <c r="G90" s="166">
        <v>0</v>
      </c>
      <c r="H90" s="166">
        <v>0</v>
      </c>
      <c r="I90" s="166">
        <v>0</v>
      </c>
      <c r="J90" s="166">
        <v>0</v>
      </c>
      <c r="K90" s="166">
        <v>0</v>
      </c>
      <c r="L90" s="166">
        <v>0</v>
      </c>
      <c r="M90" s="166">
        <v>0</v>
      </c>
      <c r="N90" s="166">
        <v>0</v>
      </c>
      <c r="O90" s="166">
        <v>0</v>
      </c>
    </row>
    <row r="91" spans="1:15" x14ac:dyDescent="0.25">
      <c r="A91" s="6" t="s">
        <v>255</v>
      </c>
      <c r="B91" s="157" t="s">
        <v>76</v>
      </c>
      <c r="C91" s="166">
        <v>0</v>
      </c>
      <c r="D91" s="167">
        <v>0</v>
      </c>
      <c r="E91" s="166">
        <v>0</v>
      </c>
      <c r="F91" s="166">
        <v>0</v>
      </c>
      <c r="G91" s="166">
        <v>0</v>
      </c>
      <c r="H91" s="166">
        <v>0</v>
      </c>
      <c r="I91" s="166">
        <v>0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</row>
    <row r="92" spans="1:15" x14ac:dyDescent="0.25">
      <c r="A92" s="6" t="s">
        <v>229</v>
      </c>
      <c r="B92" s="157"/>
      <c r="C92" s="166">
        <v>0</v>
      </c>
      <c r="D92" s="167">
        <v>0</v>
      </c>
      <c r="E92" s="166">
        <v>0</v>
      </c>
      <c r="F92" s="166">
        <v>0</v>
      </c>
      <c r="G92" s="166">
        <v>0</v>
      </c>
      <c r="H92" s="166">
        <v>0</v>
      </c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</row>
    <row r="93" spans="1:15" x14ac:dyDescent="0.25">
      <c r="A93" s="16" t="s">
        <v>252</v>
      </c>
      <c r="B93" s="157"/>
      <c r="C93" s="169">
        <f>SUM(C90:C92)</f>
        <v>0</v>
      </c>
      <c r="D93" s="170">
        <f t="shared" ref="D93:M93" si="32">SUM(D90:D92)</f>
        <v>0</v>
      </c>
      <c r="E93" s="169">
        <f t="shared" si="32"/>
        <v>0</v>
      </c>
      <c r="F93" s="169">
        <f t="shared" si="32"/>
        <v>0</v>
      </c>
      <c r="G93" s="169">
        <f t="shared" si="32"/>
        <v>0</v>
      </c>
      <c r="H93" s="169">
        <f t="shared" si="32"/>
        <v>0</v>
      </c>
      <c r="I93" s="169">
        <f t="shared" si="32"/>
        <v>0</v>
      </c>
      <c r="J93" s="169">
        <f t="shared" si="32"/>
        <v>0</v>
      </c>
      <c r="K93" s="169">
        <f t="shared" si="32"/>
        <v>0</v>
      </c>
      <c r="L93" s="169">
        <f t="shared" si="32"/>
        <v>0</v>
      </c>
      <c r="M93" s="169">
        <f t="shared" si="32"/>
        <v>0</v>
      </c>
      <c r="N93" s="169">
        <f t="shared" ref="N93:O93" si="33">SUM(N90:N92)</f>
        <v>0</v>
      </c>
      <c r="O93" s="169">
        <f t="shared" si="33"/>
        <v>0</v>
      </c>
    </row>
    <row r="94" spans="1:15" s="8" customFormat="1" ht="15.75" thickBot="1" x14ac:dyDescent="0.3">
      <c r="A94" s="16" t="s">
        <v>230</v>
      </c>
      <c r="B94" s="188"/>
      <c r="C94" s="178">
        <f>C88+C93</f>
        <v>0</v>
      </c>
      <c r="D94" s="179">
        <f t="shared" ref="D94:M94" si="34">D88+D93</f>
        <v>0</v>
      </c>
      <c r="E94" s="178">
        <f t="shared" si="34"/>
        <v>0</v>
      </c>
      <c r="F94" s="178">
        <f t="shared" si="34"/>
        <v>0</v>
      </c>
      <c r="G94" s="178">
        <f t="shared" si="34"/>
        <v>0</v>
      </c>
      <c r="H94" s="178">
        <f t="shared" si="34"/>
        <v>0</v>
      </c>
      <c r="I94" s="178">
        <f t="shared" si="34"/>
        <v>0</v>
      </c>
      <c r="J94" s="178">
        <f t="shared" si="34"/>
        <v>0</v>
      </c>
      <c r="K94" s="178">
        <f t="shared" si="34"/>
        <v>0</v>
      </c>
      <c r="L94" s="178">
        <f t="shared" si="34"/>
        <v>0</v>
      </c>
      <c r="M94" s="178">
        <f t="shared" si="34"/>
        <v>0</v>
      </c>
      <c r="N94" s="178">
        <f t="shared" ref="N94:O94" si="35">N88+N93</f>
        <v>0</v>
      </c>
      <c r="O94" s="178">
        <f t="shared" si="35"/>
        <v>0</v>
      </c>
    </row>
    <row r="95" spans="1:15" ht="15.75" thickTop="1" x14ac:dyDescent="0.25">
      <c r="A95" s="8" t="s">
        <v>231</v>
      </c>
      <c r="B95" s="157"/>
      <c r="C95" s="175"/>
      <c r="D95" s="176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</row>
    <row r="96" spans="1:15" x14ac:dyDescent="0.25">
      <c r="A96" s="6" t="s">
        <v>232</v>
      </c>
      <c r="B96" s="157"/>
      <c r="C96" s="166">
        <v>0</v>
      </c>
      <c r="D96" s="167">
        <v>0</v>
      </c>
      <c r="E96" s="166">
        <v>0</v>
      </c>
      <c r="F96" s="166">
        <v>0</v>
      </c>
      <c r="G96" s="166">
        <v>0</v>
      </c>
      <c r="H96" s="166"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</row>
    <row r="97" spans="1:15" x14ac:dyDescent="0.25">
      <c r="A97" s="6" t="s">
        <v>233</v>
      </c>
      <c r="B97" s="157"/>
      <c r="C97" s="166">
        <v>0</v>
      </c>
      <c r="D97" s="167">
        <v>0</v>
      </c>
      <c r="E97" s="166">
        <v>0</v>
      </c>
      <c r="F97" s="166">
        <v>0</v>
      </c>
      <c r="G97" s="166">
        <v>0</v>
      </c>
      <c r="H97" s="166">
        <v>0</v>
      </c>
      <c r="I97" s="166"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</row>
    <row r="98" spans="1:15" s="8" customFormat="1" ht="15.75" thickBot="1" x14ac:dyDescent="0.3">
      <c r="A98" s="16" t="s">
        <v>234</v>
      </c>
      <c r="B98" s="188"/>
      <c r="C98" s="178">
        <f t="shared" ref="C98:M98" si="36">SUM(C96:C97)</f>
        <v>0</v>
      </c>
      <c r="D98" s="179">
        <f t="shared" si="36"/>
        <v>0</v>
      </c>
      <c r="E98" s="178">
        <f t="shared" si="36"/>
        <v>0</v>
      </c>
      <c r="F98" s="178">
        <f t="shared" si="36"/>
        <v>0</v>
      </c>
      <c r="G98" s="178">
        <f t="shared" si="36"/>
        <v>0</v>
      </c>
      <c r="H98" s="178">
        <f t="shared" si="36"/>
        <v>0</v>
      </c>
      <c r="I98" s="178">
        <f t="shared" si="36"/>
        <v>0</v>
      </c>
      <c r="J98" s="178">
        <f t="shared" si="36"/>
        <v>0</v>
      </c>
      <c r="K98" s="178">
        <f t="shared" si="36"/>
        <v>0</v>
      </c>
      <c r="L98" s="178">
        <f t="shared" si="36"/>
        <v>0</v>
      </c>
      <c r="M98" s="178">
        <f t="shared" si="36"/>
        <v>0</v>
      </c>
      <c r="N98" s="178">
        <f t="shared" ref="N98:O98" si="37">SUM(N96:N97)</f>
        <v>0</v>
      </c>
      <c r="O98" s="178">
        <f t="shared" si="37"/>
        <v>0</v>
      </c>
    </row>
    <row r="99" spans="1:15" ht="15.75" thickTop="1" x14ac:dyDescent="0.25">
      <c r="A99" s="12"/>
      <c r="C99" s="205"/>
      <c r="D99" s="206"/>
      <c r="E99" s="207"/>
      <c r="F99" s="205"/>
      <c r="G99" s="205"/>
      <c r="H99" s="205"/>
      <c r="I99" s="205"/>
      <c r="J99" s="205"/>
      <c r="K99" s="205"/>
      <c r="L99" s="205"/>
      <c r="M99" s="205"/>
      <c r="N99" s="205"/>
      <c r="O99" s="205"/>
    </row>
    <row r="100" spans="1:15" ht="15.75" thickBot="1" x14ac:dyDescent="0.3">
      <c r="A100" s="149" t="s">
        <v>432</v>
      </c>
      <c r="B100" s="110" t="s">
        <v>287</v>
      </c>
      <c r="C100" s="208"/>
      <c r="D100" s="209"/>
      <c r="E100" s="210">
        <v>0</v>
      </c>
      <c r="F100" s="210">
        <v>0</v>
      </c>
      <c r="G100" s="210">
        <v>0</v>
      </c>
      <c r="H100" s="210">
        <v>0</v>
      </c>
      <c r="I100" s="210">
        <v>0</v>
      </c>
      <c r="J100" s="210">
        <v>0</v>
      </c>
      <c r="K100" s="210">
        <v>0</v>
      </c>
      <c r="L100" s="210">
        <v>0</v>
      </c>
      <c r="M100" s="210">
        <v>0</v>
      </c>
      <c r="N100" s="210">
        <v>0</v>
      </c>
      <c r="O100" s="210">
        <v>0</v>
      </c>
    </row>
    <row r="101" spans="1:15" x14ac:dyDescent="0.25">
      <c r="A101" s="184"/>
      <c r="B101" s="97"/>
      <c r="C101" s="207"/>
      <c r="D101" s="211"/>
      <c r="E101" s="212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x14ac:dyDescent="0.25">
      <c r="A102" s="111" t="s">
        <v>253</v>
      </c>
      <c r="B102" s="112" t="s">
        <v>82</v>
      </c>
      <c r="C102" s="207"/>
      <c r="D102" s="206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s="171" customFormat="1" x14ac:dyDescent="0.25">
      <c r="A103" s="213" t="s">
        <v>284</v>
      </c>
      <c r="B103" s="188"/>
      <c r="C103" s="214">
        <f t="shared" ref="C103:M103" si="38">C42</f>
        <v>0</v>
      </c>
      <c r="D103" s="215">
        <f t="shared" si="38"/>
        <v>0</v>
      </c>
      <c r="E103" s="214">
        <f t="shared" si="38"/>
        <v>0</v>
      </c>
      <c r="F103" s="214">
        <f t="shared" si="38"/>
        <v>0</v>
      </c>
      <c r="G103" s="214">
        <f t="shared" si="38"/>
        <v>0</v>
      </c>
      <c r="H103" s="214">
        <f t="shared" si="38"/>
        <v>0</v>
      </c>
      <c r="I103" s="214">
        <f t="shared" si="38"/>
        <v>0</v>
      </c>
      <c r="J103" s="214">
        <f t="shared" si="38"/>
        <v>0</v>
      </c>
      <c r="K103" s="214">
        <f t="shared" si="38"/>
        <v>0</v>
      </c>
      <c r="L103" s="214">
        <f t="shared" si="38"/>
        <v>0</v>
      </c>
      <c r="M103" s="214">
        <f t="shared" si="38"/>
        <v>0</v>
      </c>
      <c r="N103" s="214">
        <f t="shared" ref="N103:O103" si="39">N42</f>
        <v>0</v>
      </c>
      <c r="O103" s="214">
        <f t="shared" si="39"/>
        <v>0</v>
      </c>
    </row>
    <row r="104" spans="1:15" x14ac:dyDescent="0.25">
      <c r="A104" s="113"/>
      <c r="B104" s="8"/>
      <c r="C104" s="207"/>
      <c r="D104" s="206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</row>
    <row r="105" spans="1:15" x14ac:dyDescent="0.25">
      <c r="A105" s="6" t="s">
        <v>258</v>
      </c>
      <c r="B105" s="10" t="str">
        <f>CHOOSE(A128,IF($B$3=Benchmarks!A2,HLOOKUP('Financial Info'!B4,Income,4),IF($B$3=Benchmarks!A6,HLOOKUP('Financial Info'!B4,Income,5),HLOOKUP('Financial Info'!B4,Income,6))),IF($B$3=Benchmarks!A5,HLOOKUP('Financial Info'!B4,Income2,4),IF($B$3=Benchmarks!A6,HLOOKUP('Financial Info'!B4,Income2,5),HLOOKUP('Financial Info'!B4,Income2,6))),IF($B$3=Benchmarks!A5,HLOOKUP('Financial Info'!B4,Income2,4),IF($B$3=Benchmarks!A6,HLOOKUP('Financial Info'!B4,Income2,5),HLOOKUP('Financial Info'!B4,Income2,6))),IF($B$3=Benchmarks!A5,HLOOKUP('Financial Info'!B4,Income,4),IF($B$3=Benchmarks!A6,HLOOKUP('Financial Info'!B4,Income,5),HLOOKUP('Financial Info'!B4,Income,6))),IF($B$3=Benchmarks!A5,HLOOKUP('Financial Info'!B4,Income1,4),IF($B$3=Benchmarks!A6,HLOOKUP('Financial Info'!B4,Income1,5),HLOOKUP('Financial Info'!B4,Income1,6))),IF($B$3=Benchmarks!A5,HLOOKUP('Financial Info'!B4,Income1,4),IF($B$3=Benchmarks!A6,HLOOKUP('Financial Info'!B4,Income1,5),HLOOKUP('Financial Info'!B4,Income1,6))))</f>
        <v>14100-16900</v>
      </c>
      <c r="C105" s="216" t="str">
        <f t="shared" ref="C105:M105" si="40">IF(C24&lt;&gt;0,ROUND(C34/C24,0),"N/A")</f>
        <v>N/A</v>
      </c>
      <c r="D105" s="217" t="str">
        <f t="shared" si="40"/>
        <v>N/A</v>
      </c>
      <c r="E105" s="216" t="str">
        <f t="shared" si="40"/>
        <v>N/A</v>
      </c>
      <c r="F105" s="216" t="str">
        <f t="shared" si="40"/>
        <v>N/A</v>
      </c>
      <c r="G105" s="216" t="str">
        <f t="shared" si="40"/>
        <v>N/A</v>
      </c>
      <c r="H105" s="216" t="str">
        <f t="shared" si="40"/>
        <v>N/A</v>
      </c>
      <c r="I105" s="216" t="str">
        <f t="shared" si="40"/>
        <v>N/A</v>
      </c>
      <c r="J105" s="216" t="str">
        <f t="shared" si="40"/>
        <v>N/A</v>
      </c>
      <c r="K105" s="216" t="str">
        <f t="shared" si="40"/>
        <v>N/A</v>
      </c>
      <c r="L105" s="216" t="str">
        <f t="shared" si="40"/>
        <v>N/A</v>
      </c>
      <c r="M105" s="216" t="str">
        <f t="shared" si="40"/>
        <v>N/A</v>
      </c>
      <c r="N105" s="216" t="str">
        <f t="shared" ref="N105:O105" si="41">IF(N24&lt;&gt;0,ROUND(N34/N24,0),"N/A")</f>
        <v>N/A</v>
      </c>
      <c r="O105" s="216" t="str">
        <f t="shared" si="41"/>
        <v>N/A</v>
      </c>
    </row>
    <row r="106" spans="1:15" x14ac:dyDescent="0.25">
      <c r="A106" s="6" t="s">
        <v>260</v>
      </c>
      <c r="B106" s="10" t="str">
        <f>CHOOSE(A128,IF($B$3=Benchmarks!A12,HLOOKUP(B4,Operating,4),IF($B$3=Benchmarks!A13,HLOOKUP(B4,Operating,5),HLOOKUP(B4,Operating,6))),IF($B$3=Benchmarks!A12,HLOOKUP(B4,Operating2,4),IF($B$3=Benchmarks!A13,HLOOKUP(B4,Operating2,5),HLOOKUP(B4,Operating2,6))),IF($B$3=Benchmarks!A12,HLOOKUP(B4,Operating2,4),IF($B$3=Benchmarks!A13,HLOOKUP(B4,Operating2,5),HLOOKUP(B4,Operating2,6))),IF($B$3=Benchmarks!A12,HLOOKUP(B4,Operating,4),IF($B$3=Benchmarks!A13,HLOOKUP(B4,Operating,5),HLOOKUP(B4,Operating,6))),IF($B$3=Benchmarks!A12,HLOOKUP(B4,Operating1,4),IF($B$3=Benchmarks!A13,HLOOKUP(B4,Operating1,5),HLOOKUP(B4,Operating1,6))),IF($B$3=Benchmarks!A12,HLOOKUP(B4,Operating1,4),IF($B$3=Benchmarks!A13,HLOOKUP(B4,Operating1,5),HLOOKUP(B4,Operating1,6))))</f>
        <v>12400-14500</v>
      </c>
      <c r="C106" s="216" t="str">
        <f t="shared" ref="C106:M106" si="42">IF(C24&lt;&gt;0,ROUND(C40/C24,0),"N/A")</f>
        <v>N/A</v>
      </c>
      <c r="D106" s="217" t="str">
        <f t="shared" si="42"/>
        <v>N/A</v>
      </c>
      <c r="E106" s="216" t="str">
        <f t="shared" si="42"/>
        <v>N/A</v>
      </c>
      <c r="F106" s="216" t="str">
        <f t="shared" si="42"/>
        <v>N/A</v>
      </c>
      <c r="G106" s="216" t="str">
        <f t="shared" si="42"/>
        <v>N/A</v>
      </c>
      <c r="H106" s="216" t="str">
        <f t="shared" si="42"/>
        <v>N/A</v>
      </c>
      <c r="I106" s="216" t="str">
        <f t="shared" si="42"/>
        <v>N/A</v>
      </c>
      <c r="J106" s="216" t="str">
        <f t="shared" si="42"/>
        <v>N/A</v>
      </c>
      <c r="K106" s="216" t="str">
        <f t="shared" si="42"/>
        <v>N/A</v>
      </c>
      <c r="L106" s="216" t="str">
        <f t="shared" si="42"/>
        <v>N/A</v>
      </c>
      <c r="M106" s="216" t="str">
        <f t="shared" si="42"/>
        <v>N/A</v>
      </c>
      <c r="N106" s="216" t="str">
        <f t="shared" ref="N106:O106" si="43">IF(N24&lt;&gt;0,ROUND(N40/N24,0),"N/A")</f>
        <v>N/A</v>
      </c>
      <c r="O106" s="216" t="str">
        <f t="shared" si="43"/>
        <v>N/A</v>
      </c>
    </row>
    <row r="107" spans="1:15" x14ac:dyDescent="0.25">
      <c r="B107" s="10"/>
      <c r="C107" s="218"/>
      <c r="D107" s="219"/>
      <c r="E107" s="220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</row>
    <row r="108" spans="1:15" x14ac:dyDescent="0.25">
      <c r="A108" s="8" t="s">
        <v>301</v>
      </c>
      <c r="B108" s="10"/>
      <c r="C108" s="218"/>
      <c r="D108" s="219"/>
      <c r="E108" s="220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</row>
    <row r="109" spans="1:15" x14ac:dyDescent="0.25">
      <c r="A109" s="18" t="s">
        <v>262</v>
      </c>
      <c r="B109" s="30">
        <f>IF(AND(B5="Established", B3&lt;&gt;"Primary"),0.1,0.08)</f>
        <v>0.1</v>
      </c>
      <c r="C109" s="221" t="str">
        <f t="shared" ref="C109:M109" si="44">IF(C34&lt;&gt;0,ROUND(C103/C34,2),"N/A")</f>
        <v>N/A</v>
      </c>
      <c r="D109" s="222" t="str">
        <f t="shared" si="44"/>
        <v>N/A</v>
      </c>
      <c r="E109" s="221" t="str">
        <f t="shared" si="44"/>
        <v>N/A</v>
      </c>
      <c r="F109" s="221" t="str">
        <f t="shared" si="44"/>
        <v>N/A</v>
      </c>
      <c r="G109" s="221" t="str">
        <f t="shared" si="44"/>
        <v>N/A</v>
      </c>
      <c r="H109" s="221" t="str">
        <f t="shared" si="44"/>
        <v>N/A</v>
      </c>
      <c r="I109" s="221" t="str">
        <f t="shared" si="44"/>
        <v>N/A</v>
      </c>
      <c r="J109" s="221" t="str">
        <f t="shared" si="44"/>
        <v>N/A</v>
      </c>
      <c r="K109" s="221" t="str">
        <f t="shared" si="44"/>
        <v>N/A</v>
      </c>
      <c r="L109" s="221" t="str">
        <f t="shared" si="44"/>
        <v>N/A</v>
      </c>
      <c r="M109" s="221" t="str">
        <f t="shared" si="44"/>
        <v>N/A</v>
      </c>
      <c r="N109" s="221" t="str">
        <f t="shared" ref="N109:O109" si="45">IF(N34&lt;&gt;0,ROUND(N103/N34,2),"N/A")</f>
        <v>N/A</v>
      </c>
      <c r="O109" s="221" t="str">
        <f t="shared" si="45"/>
        <v>N/A</v>
      </c>
    </row>
    <row r="110" spans="1:15" x14ac:dyDescent="0.25">
      <c r="A110" s="18" t="s">
        <v>428</v>
      </c>
      <c r="B110" s="10">
        <v>6.5</v>
      </c>
      <c r="C110" s="18" t="str">
        <f t="shared" ref="C110:M110" si="46">IF(C103&lt;&gt;0,ROUND((C86+C91)/C103,2),"N/A")</f>
        <v>N/A</v>
      </c>
      <c r="D110" s="114" t="str">
        <f t="shared" si="46"/>
        <v>N/A</v>
      </c>
      <c r="E110" s="18" t="str">
        <f t="shared" si="46"/>
        <v>N/A</v>
      </c>
      <c r="F110" s="18" t="str">
        <f t="shared" si="46"/>
        <v>N/A</v>
      </c>
      <c r="G110" s="18" t="str">
        <f t="shared" si="46"/>
        <v>N/A</v>
      </c>
      <c r="H110" s="18" t="str">
        <f t="shared" si="46"/>
        <v>N/A</v>
      </c>
      <c r="I110" s="18" t="str">
        <f t="shared" si="46"/>
        <v>N/A</v>
      </c>
      <c r="J110" s="18" t="str">
        <f t="shared" si="46"/>
        <v>N/A</v>
      </c>
      <c r="K110" s="18" t="str">
        <f t="shared" si="46"/>
        <v>N/A</v>
      </c>
      <c r="L110" s="18" t="str">
        <f t="shared" si="46"/>
        <v>N/A</v>
      </c>
      <c r="M110" s="18" t="str">
        <f t="shared" si="46"/>
        <v>N/A</v>
      </c>
      <c r="N110" s="18" t="str">
        <f t="shared" ref="N110:O110" si="47">IF(N103&lt;&gt;0,ROUND((N86+N91)/N103,2),"N/A")</f>
        <v>N/A</v>
      </c>
      <c r="O110" s="18" t="str">
        <f t="shared" si="47"/>
        <v>N/A</v>
      </c>
    </row>
    <row r="111" spans="1:15" x14ac:dyDescent="0.25">
      <c r="A111" s="18" t="s">
        <v>436</v>
      </c>
      <c r="B111" s="32">
        <v>2</v>
      </c>
      <c r="C111" s="18" t="str">
        <f t="shared" ref="C111:M111" si="48">IF((C44+C45)&lt;&gt;0,ROUND(C103/(C44+C45),1),"N/A")</f>
        <v>N/A</v>
      </c>
      <c r="D111" s="114" t="str">
        <f t="shared" si="48"/>
        <v>N/A</v>
      </c>
      <c r="E111" s="18" t="str">
        <f t="shared" si="48"/>
        <v>N/A</v>
      </c>
      <c r="F111" s="18" t="str">
        <f t="shared" si="48"/>
        <v>N/A</v>
      </c>
      <c r="G111" s="18" t="str">
        <f t="shared" si="48"/>
        <v>N/A</v>
      </c>
      <c r="H111" s="18" t="str">
        <f t="shared" si="48"/>
        <v>N/A</v>
      </c>
      <c r="I111" s="18" t="str">
        <f t="shared" si="48"/>
        <v>N/A</v>
      </c>
      <c r="J111" s="18" t="str">
        <f t="shared" si="48"/>
        <v>N/A</v>
      </c>
      <c r="K111" s="18" t="str">
        <f t="shared" si="48"/>
        <v>N/A</v>
      </c>
      <c r="L111" s="18" t="str">
        <f t="shared" si="48"/>
        <v>N/A</v>
      </c>
      <c r="M111" s="18" t="str">
        <f t="shared" si="48"/>
        <v>N/A</v>
      </c>
      <c r="N111" s="18" t="str">
        <f t="shared" ref="N111:O111" si="49">IF((N44+N45)&lt;&gt;0,ROUND(N103/(N44+N45),1),"N/A")</f>
        <v>N/A</v>
      </c>
      <c r="O111" s="18" t="str">
        <f t="shared" si="49"/>
        <v>N/A</v>
      </c>
    </row>
    <row r="112" spans="1:15" x14ac:dyDescent="0.25">
      <c r="A112" s="18" t="s">
        <v>437</v>
      </c>
      <c r="B112" s="10">
        <v>1.3</v>
      </c>
      <c r="C112" s="18" t="str">
        <f t="shared" ref="C112:M112" si="50">IF((C44+C45+C65+C66)&lt;&gt;0,ROUND(C103/(C44+C45+C65+C66),2),"N/A")</f>
        <v>N/A</v>
      </c>
      <c r="D112" s="114" t="str">
        <f t="shared" si="50"/>
        <v>N/A</v>
      </c>
      <c r="E112" s="18" t="str">
        <f t="shared" si="50"/>
        <v>N/A</v>
      </c>
      <c r="F112" s="18" t="str">
        <f t="shared" si="50"/>
        <v>N/A</v>
      </c>
      <c r="G112" s="18" t="str">
        <f t="shared" si="50"/>
        <v>N/A</v>
      </c>
      <c r="H112" s="18" t="str">
        <f t="shared" si="50"/>
        <v>N/A</v>
      </c>
      <c r="I112" s="18" t="str">
        <f t="shared" si="50"/>
        <v>N/A</v>
      </c>
      <c r="J112" s="18" t="str">
        <f t="shared" si="50"/>
        <v>N/A</v>
      </c>
      <c r="K112" s="18" t="str">
        <f t="shared" si="50"/>
        <v>N/A</v>
      </c>
      <c r="L112" s="18" t="str">
        <f t="shared" si="50"/>
        <v>N/A</v>
      </c>
      <c r="M112" s="18" t="str">
        <f t="shared" si="50"/>
        <v>N/A</v>
      </c>
      <c r="N112" s="18" t="str">
        <f t="shared" ref="N112:O112" si="51">IF((N44+N45+N65+N66)&lt;&gt;0,ROUND(N103/(N44+N45+N65+N66),2),"N/A")</f>
        <v>N/A</v>
      </c>
      <c r="O112" s="18" t="str">
        <f t="shared" si="51"/>
        <v>N/A</v>
      </c>
    </row>
    <row r="113" spans="1:15" s="18" customFormat="1" x14ac:dyDescent="0.25">
      <c r="B113" s="33"/>
      <c r="C113" s="221"/>
      <c r="D113" s="222"/>
      <c r="E113" s="223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</row>
    <row r="114" spans="1:15" s="18" customFormat="1" x14ac:dyDescent="0.25">
      <c r="B114" s="33"/>
      <c r="C114" s="221"/>
      <c r="D114" s="222"/>
      <c r="E114" s="223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</row>
    <row r="115" spans="1:15" x14ac:dyDescent="0.25">
      <c r="A115" s="9" t="s">
        <v>200</v>
      </c>
      <c r="B115" s="10"/>
      <c r="C115" s="218"/>
      <c r="D115" s="219"/>
      <c r="E115" s="220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</row>
    <row r="116" spans="1:15" x14ac:dyDescent="0.25">
      <c r="A116" s="6" t="s">
        <v>429</v>
      </c>
      <c r="B116" s="10">
        <f>IF(B3="Primary",8000,12000)</f>
        <v>12000</v>
      </c>
      <c r="C116" s="216" t="str">
        <f t="shared" ref="C116:M116" si="52">IF(C24&lt;&gt;0,ROUND((C86+C91)/C24,0),"N/A")</f>
        <v>N/A</v>
      </c>
      <c r="D116" s="217" t="str">
        <f t="shared" si="52"/>
        <v>N/A</v>
      </c>
      <c r="E116" s="216" t="str">
        <f t="shared" si="52"/>
        <v>N/A</v>
      </c>
      <c r="F116" s="216" t="str">
        <f t="shared" si="52"/>
        <v>N/A</v>
      </c>
      <c r="G116" s="216" t="str">
        <f t="shared" si="52"/>
        <v>N/A</v>
      </c>
      <c r="H116" s="216" t="str">
        <f t="shared" si="52"/>
        <v>N/A</v>
      </c>
      <c r="I116" s="216" t="str">
        <f t="shared" si="52"/>
        <v>N/A</v>
      </c>
      <c r="J116" s="216" t="str">
        <f t="shared" si="52"/>
        <v>N/A</v>
      </c>
      <c r="K116" s="216" t="str">
        <f t="shared" si="52"/>
        <v>N/A</v>
      </c>
      <c r="L116" s="216" t="str">
        <f t="shared" si="52"/>
        <v>N/A</v>
      </c>
      <c r="M116" s="216" t="str">
        <f t="shared" si="52"/>
        <v>N/A</v>
      </c>
      <c r="N116" s="216" t="str">
        <f t="shared" ref="N116:O116" si="53">IF(N24&lt;&gt;0,ROUND((N86+N91)/N24,0),"N/A")</f>
        <v>N/A</v>
      </c>
      <c r="O116" s="216" t="str">
        <f t="shared" si="53"/>
        <v>N/A</v>
      </c>
    </row>
    <row r="117" spans="1:15" x14ac:dyDescent="0.25">
      <c r="A117" s="18" t="s">
        <v>479</v>
      </c>
      <c r="B117" s="10">
        <v>5.5</v>
      </c>
      <c r="C117" s="18" t="str">
        <f>IF(C103=0,"N/A",IF(AND(C103&lt;&gt;0,ROUND((C86+C91-C73)/C103,2)&gt;0),ROUND((C86+C91-C73)/C103,2),0))</f>
        <v>N/A</v>
      </c>
      <c r="D117" s="18" t="str">
        <f t="shared" ref="D117:M117" si="54">IF(D103=0,"N/A",IF(AND(D103&lt;&gt;0,ROUND((D86+D91-D73)/D103,2)&gt;0),ROUND((D86+D91-D73)/D103,2),0))</f>
        <v>N/A</v>
      </c>
      <c r="E117" s="115" t="str">
        <f t="shared" si="54"/>
        <v>N/A</v>
      </c>
      <c r="F117" s="18" t="str">
        <f t="shared" si="54"/>
        <v>N/A</v>
      </c>
      <c r="G117" s="18" t="str">
        <f t="shared" si="54"/>
        <v>N/A</v>
      </c>
      <c r="H117" s="18" t="str">
        <f t="shared" si="54"/>
        <v>N/A</v>
      </c>
      <c r="I117" s="18" t="str">
        <f t="shared" si="54"/>
        <v>N/A</v>
      </c>
      <c r="J117" s="18" t="str">
        <f t="shared" si="54"/>
        <v>N/A</v>
      </c>
      <c r="K117" s="18" t="str">
        <f t="shared" si="54"/>
        <v>N/A</v>
      </c>
      <c r="L117" s="18" t="str">
        <f t="shared" si="54"/>
        <v>N/A</v>
      </c>
      <c r="M117" s="18" t="str">
        <f t="shared" si="54"/>
        <v>N/A</v>
      </c>
      <c r="N117" s="18" t="str">
        <f t="shared" ref="N117:O117" si="55">IF(N103=0,"N/A",IF(AND(N103&lt;&gt;0,ROUND((N86+N91-N73)/N103,2)&gt;0),ROUND((N86+N91-N73)/N103,2),0))</f>
        <v>N/A</v>
      </c>
      <c r="O117" s="18" t="str">
        <f t="shared" si="55"/>
        <v>N/A</v>
      </c>
    </row>
    <row r="118" spans="1:15" x14ac:dyDescent="0.25">
      <c r="A118" s="6" t="s">
        <v>438</v>
      </c>
      <c r="B118" s="34">
        <f>IF(B5="Established",0.1,0.12)</f>
        <v>0.1</v>
      </c>
      <c r="C118" s="116" t="str">
        <f t="shared" ref="C118:M118" si="56">IF(C34&gt;0,(C44+C45+C65+C66)/C34,"N/A")</f>
        <v>N/A</v>
      </c>
      <c r="D118" s="117" t="str">
        <f t="shared" si="56"/>
        <v>N/A</v>
      </c>
      <c r="E118" s="116" t="str">
        <f t="shared" si="56"/>
        <v>N/A</v>
      </c>
      <c r="F118" s="116" t="str">
        <f t="shared" si="56"/>
        <v>N/A</v>
      </c>
      <c r="G118" s="116" t="str">
        <f t="shared" si="56"/>
        <v>N/A</v>
      </c>
      <c r="H118" s="116" t="str">
        <f t="shared" si="56"/>
        <v>N/A</v>
      </c>
      <c r="I118" s="116" t="str">
        <f t="shared" si="56"/>
        <v>N/A</v>
      </c>
      <c r="J118" s="116" t="str">
        <f t="shared" si="56"/>
        <v>N/A</v>
      </c>
      <c r="K118" s="116" t="str">
        <f t="shared" si="56"/>
        <v>N/A</v>
      </c>
      <c r="L118" s="116" t="str">
        <f t="shared" si="56"/>
        <v>N/A</v>
      </c>
      <c r="M118" s="116" t="str">
        <f t="shared" si="56"/>
        <v>N/A</v>
      </c>
      <c r="N118" s="116" t="str">
        <f t="shared" ref="N118:O118" si="57">IF(N34&gt;0,(N44+N45+N65+N66)/N34,"N/A")</f>
        <v>N/A</v>
      </c>
      <c r="O118" s="116" t="str">
        <f t="shared" si="57"/>
        <v>N/A</v>
      </c>
    </row>
    <row r="119" spans="1:15" x14ac:dyDescent="0.25">
      <c r="A119" s="18" t="s">
        <v>296</v>
      </c>
      <c r="B119" s="34">
        <v>0.15</v>
      </c>
      <c r="C119" s="14" t="str">
        <f>IF(C34&lt;&gt;0,C73/C34,"N/A")</f>
        <v>N/A</v>
      </c>
      <c r="D119" s="14" t="str">
        <f t="shared" ref="D119:M119" si="58">IF(D34&lt;&gt;0,D73/D34,"N/A")</f>
        <v>N/A</v>
      </c>
      <c r="E119" s="17" t="str">
        <f t="shared" si="58"/>
        <v>N/A</v>
      </c>
      <c r="F119" s="14" t="str">
        <f t="shared" si="58"/>
        <v>N/A</v>
      </c>
      <c r="G119" s="14" t="str">
        <f t="shared" si="58"/>
        <v>N/A</v>
      </c>
      <c r="H119" s="14" t="str">
        <f t="shared" si="58"/>
        <v>N/A</v>
      </c>
      <c r="I119" s="14" t="str">
        <f t="shared" si="58"/>
        <v>N/A</v>
      </c>
      <c r="J119" s="14" t="str">
        <f t="shared" si="58"/>
        <v>N/A</v>
      </c>
      <c r="K119" s="14" t="str">
        <f t="shared" si="58"/>
        <v>N/A</v>
      </c>
      <c r="L119" s="14" t="str">
        <f t="shared" si="58"/>
        <v>N/A</v>
      </c>
      <c r="M119" s="14" t="str">
        <f t="shared" si="58"/>
        <v>N/A</v>
      </c>
      <c r="N119" s="14" t="str">
        <f t="shared" ref="N119:O119" si="59">IF(N34&lt;&gt;0,N73/N34,"N/A")</f>
        <v>N/A</v>
      </c>
      <c r="O119" s="14" t="str">
        <f t="shared" si="59"/>
        <v>N/A</v>
      </c>
    </row>
    <row r="120" spans="1:15" x14ac:dyDescent="0.25">
      <c r="A120" s="18"/>
      <c r="B120" s="9"/>
      <c r="C120" s="18"/>
      <c r="D120" s="114"/>
      <c r="E120" s="15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x14ac:dyDescent="0.25">
      <c r="A121" s="6" t="s">
        <v>263</v>
      </c>
      <c r="B121" s="224">
        <v>1</v>
      </c>
      <c r="C121" s="225" t="str">
        <f t="shared" ref="C121:M121" si="60">IF(C88&lt;&gt;0,C77/C88,"N/A")</f>
        <v>N/A</v>
      </c>
      <c r="D121" s="226" t="str">
        <f t="shared" si="60"/>
        <v>N/A</v>
      </c>
      <c r="E121" s="225" t="str">
        <f t="shared" si="60"/>
        <v>N/A</v>
      </c>
      <c r="F121" s="225" t="str">
        <f t="shared" si="60"/>
        <v>N/A</v>
      </c>
      <c r="G121" s="225" t="str">
        <f t="shared" si="60"/>
        <v>N/A</v>
      </c>
      <c r="H121" s="225" t="str">
        <f t="shared" si="60"/>
        <v>N/A</v>
      </c>
      <c r="I121" s="225" t="str">
        <f t="shared" si="60"/>
        <v>N/A</v>
      </c>
      <c r="J121" s="225" t="str">
        <f t="shared" si="60"/>
        <v>N/A</v>
      </c>
      <c r="K121" s="225" t="str">
        <f t="shared" si="60"/>
        <v>N/A</v>
      </c>
      <c r="L121" s="225" t="str">
        <f t="shared" si="60"/>
        <v>N/A</v>
      </c>
      <c r="M121" s="225" t="str">
        <f t="shared" si="60"/>
        <v>N/A</v>
      </c>
      <c r="N121" s="225" t="str">
        <f t="shared" ref="N121:O121" si="61">IF(N88&lt;&gt;0,N77/N88,"N/A")</f>
        <v>N/A</v>
      </c>
      <c r="O121" s="225" t="str">
        <f t="shared" si="61"/>
        <v>N/A</v>
      </c>
    </row>
    <row r="122" spans="1:15" x14ac:dyDescent="0.25">
      <c r="B122" s="10"/>
    </row>
    <row r="123" spans="1:15" x14ac:dyDescent="0.25">
      <c r="A123" s="18" t="s">
        <v>439</v>
      </c>
      <c r="B123" s="227">
        <f>IF(B5="New",0.75,IF(B5="Developing",0.6,0.5))</f>
        <v>0.5</v>
      </c>
      <c r="C123" s="218"/>
      <c r="E123" s="220" t="str">
        <f>IF(E100&lt;&gt;0,ROUND(((E86+E91)/E100),4),"N/A")</f>
        <v>N/A</v>
      </c>
      <c r="F123" s="220" t="str">
        <f>IF(F100&lt;&gt;0,ROUND(((F86+F91)/F100),4),"N/A")</f>
        <v>N/A</v>
      </c>
      <c r="G123" s="220" t="str">
        <f t="shared" ref="G123:M123" si="62">IF(G100&lt;&gt;0,ROUND(((G86+G91)/G100),4),"N/A")</f>
        <v>N/A</v>
      </c>
      <c r="H123" s="220" t="str">
        <f t="shared" si="62"/>
        <v>N/A</v>
      </c>
      <c r="I123" s="220" t="str">
        <f t="shared" si="62"/>
        <v>N/A</v>
      </c>
      <c r="J123" s="220" t="str">
        <f t="shared" si="62"/>
        <v>N/A</v>
      </c>
      <c r="K123" s="220" t="str">
        <f t="shared" si="62"/>
        <v>N/A</v>
      </c>
      <c r="L123" s="220" t="str">
        <f t="shared" si="62"/>
        <v>N/A</v>
      </c>
      <c r="M123" s="220" t="str">
        <f t="shared" si="62"/>
        <v>N/A</v>
      </c>
      <c r="N123" s="220" t="str">
        <f t="shared" ref="N123:O123" si="63">IF(N100&lt;&gt;0,ROUND(((N86+N91)/N100),4),"N/A")</f>
        <v>N/A</v>
      </c>
      <c r="O123" s="220" t="str">
        <f t="shared" si="63"/>
        <v>N/A</v>
      </c>
    </row>
    <row r="124" spans="1:15" ht="15.75" thickBot="1" x14ac:dyDescent="0.3">
      <c r="A124" s="118"/>
      <c r="B124" s="118"/>
      <c r="C124" s="118"/>
      <c r="D124" s="119"/>
      <c r="E124" s="120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1:15" ht="14.25" customHeight="1" x14ac:dyDescent="0.25"/>
    <row r="126" spans="1:15" hidden="1" x14ac:dyDescent="0.25">
      <c r="A126" s="6">
        <v>1</v>
      </c>
      <c r="B126" s="6" t="s">
        <v>86</v>
      </c>
      <c r="C126" s="6" t="s">
        <v>93</v>
      </c>
      <c r="D126" s="106" t="s">
        <v>185</v>
      </c>
    </row>
    <row r="127" spans="1:15" hidden="1" x14ac:dyDescent="0.25">
      <c r="A127" s="6">
        <v>2</v>
      </c>
      <c r="B127" s="6" t="s">
        <v>87</v>
      </c>
      <c r="C127" s="6" t="s">
        <v>94</v>
      </c>
      <c r="D127" s="106" t="s">
        <v>96</v>
      </c>
    </row>
    <row r="128" spans="1:15" hidden="1" x14ac:dyDescent="0.25">
      <c r="A128" s="6">
        <v>1</v>
      </c>
      <c r="B128" s="6" t="s">
        <v>88</v>
      </c>
      <c r="C128" s="6" t="s">
        <v>95</v>
      </c>
      <c r="D128" s="106" t="s">
        <v>97</v>
      </c>
    </row>
    <row r="129" spans="1:15" hidden="1" x14ac:dyDescent="0.25">
      <c r="B129" s="6" t="s">
        <v>89</v>
      </c>
    </row>
    <row r="130" spans="1:15" hidden="1" x14ac:dyDescent="0.25">
      <c r="B130" s="6" t="s">
        <v>90</v>
      </c>
    </row>
    <row r="131" spans="1:15" hidden="1" x14ac:dyDescent="0.25"/>
    <row r="132" spans="1:15" x14ac:dyDescent="0.25">
      <c r="A132" s="113" t="s">
        <v>283</v>
      </c>
      <c r="B132" s="112"/>
      <c r="C132" s="207"/>
      <c r="D132" s="206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</row>
    <row r="133" spans="1:15" x14ac:dyDescent="0.25">
      <c r="A133" s="15" t="s">
        <v>278</v>
      </c>
      <c r="B133" s="112"/>
      <c r="C133" s="207"/>
      <c r="D133" s="206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</row>
    <row r="134" spans="1:15" x14ac:dyDescent="0.25">
      <c r="A134" s="8" t="s">
        <v>273</v>
      </c>
      <c r="B134" s="228">
        <v>0.02</v>
      </c>
      <c r="C134" s="207"/>
      <c r="D134" s="206"/>
      <c r="E134" s="229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</row>
    <row r="135" spans="1:15" x14ac:dyDescent="0.25">
      <c r="A135" s="113"/>
      <c r="B135" s="112"/>
      <c r="C135" s="207"/>
      <c r="D135" s="206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</row>
    <row r="136" spans="1:15" x14ac:dyDescent="0.25">
      <c r="A136" s="6" t="s">
        <v>274</v>
      </c>
      <c r="B136" s="112"/>
      <c r="C136" s="207"/>
      <c r="D136" s="206"/>
      <c r="E136" s="177">
        <f>ROUND((E44/$B$6)*$B$134,0)</f>
        <v>0</v>
      </c>
      <c r="F136" s="177">
        <f t="shared" ref="F136:M136" si="64">ROUND((F44/$B$6)*$B$134,0)</f>
        <v>0</v>
      </c>
      <c r="G136" s="177">
        <f t="shared" si="64"/>
        <v>0</v>
      </c>
      <c r="H136" s="177">
        <f t="shared" si="64"/>
        <v>0</v>
      </c>
      <c r="I136" s="177">
        <f t="shared" si="64"/>
        <v>0</v>
      </c>
      <c r="J136" s="177">
        <f t="shared" si="64"/>
        <v>0</v>
      </c>
      <c r="K136" s="177">
        <f t="shared" si="64"/>
        <v>0</v>
      </c>
      <c r="L136" s="177">
        <f t="shared" si="64"/>
        <v>0</v>
      </c>
      <c r="M136" s="177">
        <f t="shared" si="64"/>
        <v>0</v>
      </c>
      <c r="N136" s="177">
        <f t="shared" ref="N136:O136" si="65">ROUND((N44/$B$6)*$B$134,0)</f>
        <v>0</v>
      </c>
      <c r="O136" s="177">
        <f t="shared" si="65"/>
        <v>0</v>
      </c>
    </row>
    <row r="137" spans="1:15" x14ac:dyDescent="0.25">
      <c r="A137" s="6" t="s">
        <v>275</v>
      </c>
      <c r="B137" s="112"/>
      <c r="C137" s="207"/>
      <c r="D137" s="206"/>
      <c r="E137" s="177">
        <f t="shared" ref="E137:M137" si="66">ROUND((E45/$B$7)*$B$134,0)</f>
        <v>0</v>
      </c>
      <c r="F137" s="177">
        <f t="shared" si="66"/>
        <v>0</v>
      </c>
      <c r="G137" s="177">
        <f t="shared" si="66"/>
        <v>0</v>
      </c>
      <c r="H137" s="177">
        <f t="shared" si="66"/>
        <v>0</v>
      </c>
      <c r="I137" s="177">
        <f t="shared" si="66"/>
        <v>0</v>
      </c>
      <c r="J137" s="177">
        <f t="shared" si="66"/>
        <v>0</v>
      </c>
      <c r="K137" s="177">
        <f t="shared" si="66"/>
        <v>0</v>
      </c>
      <c r="L137" s="177">
        <f t="shared" si="66"/>
        <v>0</v>
      </c>
      <c r="M137" s="177">
        <f t="shared" si="66"/>
        <v>0</v>
      </c>
      <c r="N137" s="177">
        <f t="shared" ref="N137:O137" si="67">ROUND((N45/$B$7)*$B$134,0)</f>
        <v>0</v>
      </c>
      <c r="O137" s="177">
        <f t="shared" si="67"/>
        <v>0</v>
      </c>
    </row>
    <row r="138" spans="1:15" s="8" customFormat="1" x14ac:dyDescent="0.25">
      <c r="A138" s="16" t="s">
        <v>279</v>
      </c>
      <c r="B138" s="112"/>
      <c r="C138" s="230"/>
      <c r="D138" s="231"/>
      <c r="E138" s="232">
        <f>SUM(E136:E137)</f>
        <v>0</v>
      </c>
      <c r="F138" s="233">
        <f t="shared" ref="F138:M138" si="68">SUM(F136:F137)</f>
        <v>0</v>
      </c>
      <c r="G138" s="233">
        <f t="shared" si="68"/>
        <v>0</v>
      </c>
      <c r="H138" s="233">
        <f t="shared" si="68"/>
        <v>0</v>
      </c>
      <c r="I138" s="233">
        <f t="shared" si="68"/>
        <v>0</v>
      </c>
      <c r="J138" s="233">
        <f t="shared" si="68"/>
        <v>0</v>
      </c>
      <c r="K138" s="233">
        <f t="shared" si="68"/>
        <v>0</v>
      </c>
      <c r="L138" s="233">
        <f t="shared" si="68"/>
        <v>0</v>
      </c>
      <c r="M138" s="233">
        <f t="shared" si="68"/>
        <v>0</v>
      </c>
      <c r="N138" s="233">
        <f t="shared" ref="N138:O138" si="69">SUM(N136:N137)</f>
        <v>0</v>
      </c>
      <c r="O138" s="233">
        <f t="shared" si="69"/>
        <v>0</v>
      </c>
    </row>
    <row r="139" spans="1:15" s="8" customFormat="1" x14ac:dyDescent="0.25">
      <c r="A139" s="16" t="s">
        <v>285</v>
      </c>
      <c r="B139" s="157" t="s">
        <v>288</v>
      </c>
      <c r="C139" s="230"/>
      <c r="D139" s="231"/>
      <c r="E139" s="232">
        <f>E44+E45+E138</f>
        <v>0</v>
      </c>
      <c r="F139" s="233">
        <f t="shared" ref="F139:M139" si="70">F44+F45+F138</f>
        <v>0</v>
      </c>
      <c r="G139" s="233">
        <f t="shared" si="70"/>
        <v>0</v>
      </c>
      <c r="H139" s="233">
        <f t="shared" si="70"/>
        <v>0</v>
      </c>
      <c r="I139" s="233">
        <f t="shared" si="70"/>
        <v>0</v>
      </c>
      <c r="J139" s="233">
        <f t="shared" si="70"/>
        <v>0</v>
      </c>
      <c r="K139" s="233">
        <f t="shared" si="70"/>
        <v>0</v>
      </c>
      <c r="L139" s="233">
        <f t="shared" si="70"/>
        <v>0</v>
      </c>
      <c r="M139" s="233">
        <f t="shared" si="70"/>
        <v>0</v>
      </c>
      <c r="N139" s="233">
        <f t="shared" ref="N139:O139" si="71">N44+N45+N138</f>
        <v>0</v>
      </c>
      <c r="O139" s="233">
        <f t="shared" si="71"/>
        <v>0</v>
      </c>
    </row>
    <row r="140" spans="1:15" s="8" customFormat="1" x14ac:dyDescent="0.25">
      <c r="A140" s="16"/>
      <c r="B140" s="112"/>
      <c r="C140" s="230"/>
      <c r="D140" s="231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</row>
    <row r="141" spans="1:15" s="8" customFormat="1" x14ac:dyDescent="0.25">
      <c r="A141" s="18" t="s">
        <v>289</v>
      </c>
      <c r="B141" s="32">
        <v>2</v>
      </c>
      <c r="C141" s="230"/>
      <c r="D141" s="231"/>
      <c r="E141" s="235" t="str">
        <f>IF(E139&lt;&gt;0,ROUND(E103/E139,1),"N/A")</f>
        <v>N/A</v>
      </c>
      <c r="F141" s="236" t="str">
        <f t="shared" ref="F141:M141" si="72">IF(F139&lt;&gt;0,ROUND(F103/F139,1),"N/A")</f>
        <v>N/A</v>
      </c>
      <c r="G141" s="236" t="str">
        <f t="shared" si="72"/>
        <v>N/A</v>
      </c>
      <c r="H141" s="236" t="str">
        <f t="shared" si="72"/>
        <v>N/A</v>
      </c>
      <c r="I141" s="236" t="str">
        <f t="shared" si="72"/>
        <v>N/A</v>
      </c>
      <c r="J141" s="236" t="str">
        <f t="shared" si="72"/>
        <v>N/A</v>
      </c>
      <c r="K141" s="236" t="str">
        <f t="shared" si="72"/>
        <v>N/A</v>
      </c>
      <c r="L141" s="236" t="str">
        <f t="shared" si="72"/>
        <v>N/A</v>
      </c>
      <c r="M141" s="236" t="str">
        <f t="shared" si="72"/>
        <v>N/A</v>
      </c>
      <c r="N141" s="236" t="str">
        <f t="shared" ref="N141:O141" si="73">IF(N139&lt;&gt;0,ROUND(N103/N139,1),"N/A")</f>
        <v>N/A</v>
      </c>
      <c r="O141" s="236" t="str">
        <f t="shared" si="73"/>
        <v>N/A</v>
      </c>
    </row>
    <row r="142" spans="1:15" x14ac:dyDescent="0.25">
      <c r="A142" s="18" t="s">
        <v>440</v>
      </c>
      <c r="B142" s="10">
        <v>1.3</v>
      </c>
      <c r="C142" s="207"/>
      <c r="D142" s="206"/>
      <c r="E142" s="236" t="str">
        <f t="shared" ref="E142:M142" si="74">IF((E65+E66+E139)&lt;&gt;0,ROUND(E103/(E65+E66+E139),2),"N/A")</f>
        <v>N/A</v>
      </c>
      <c r="F142" s="236" t="str">
        <f t="shared" si="74"/>
        <v>N/A</v>
      </c>
      <c r="G142" s="236" t="str">
        <f t="shared" si="74"/>
        <v>N/A</v>
      </c>
      <c r="H142" s="236" t="str">
        <f t="shared" si="74"/>
        <v>N/A</v>
      </c>
      <c r="I142" s="236" t="str">
        <f t="shared" si="74"/>
        <v>N/A</v>
      </c>
      <c r="J142" s="236" t="str">
        <f t="shared" si="74"/>
        <v>N/A</v>
      </c>
      <c r="K142" s="236" t="str">
        <f t="shared" si="74"/>
        <v>N/A</v>
      </c>
      <c r="L142" s="236" t="str">
        <f t="shared" si="74"/>
        <v>N/A</v>
      </c>
      <c r="M142" s="236" t="str">
        <f t="shared" si="74"/>
        <v>N/A</v>
      </c>
      <c r="N142" s="236" t="str">
        <f t="shared" ref="N142:O142" si="75">IF((N65+N66+N139)&lt;&gt;0,ROUND(N103/(N65+N66+N139),2),"N/A")</f>
        <v>N/A</v>
      </c>
      <c r="O142" s="236" t="str">
        <f t="shared" si="75"/>
        <v>N/A</v>
      </c>
    </row>
    <row r="143" spans="1:15" x14ac:dyDescent="0.25">
      <c r="A143" s="18"/>
      <c r="B143" s="112"/>
      <c r="C143" s="207"/>
      <c r="D143" s="206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</row>
    <row r="144" spans="1:15" s="8" customFormat="1" ht="15.75" thickBot="1" x14ac:dyDescent="0.3">
      <c r="A144" s="16" t="s">
        <v>276</v>
      </c>
      <c r="B144" s="112"/>
      <c r="C144" s="230"/>
      <c r="D144" s="231"/>
      <c r="E144" s="237">
        <f t="shared" ref="E144:M144" si="76">E47-E138</f>
        <v>0</v>
      </c>
      <c r="F144" s="238">
        <f t="shared" si="76"/>
        <v>0</v>
      </c>
      <c r="G144" s="238">
        <f t="shared" si="76"/>
        <v>0</v>
      </c>
      <c r="H144" s="238">
        <f t="shared" si="76"/>
        <v>0</v>
      </c>
      <c r="I144" s="238">
        <f t="shared" si="76"/>
        <v>0</v>
      </c>
      <c r="J144" s="238">
        <f t="shared" si="76"/>
        <v>0</v>
      </c>
      <c r="K144" s="238">
        <f t="shared" si="76"/>
        <v>0</v>
      </c>
      <c r="L144" s="238">
        <f t="shared" si="76"/>
        <v>0</v>
      </c>
      <c r="M144" s="238">
        <f t="shared" si="76"/>
        <v>0</v>
      </c>
      <c r="N144" s="238">
        <f t="shared" ref="N144:O144" si="77">N47-N138</f>
        <v>0</v>
      </c>
      <c r="O144" s="238">
        <f t="shared" si="77"/>
        <v>0</v>
      </c>
    </row>
    <row r="145" spans="1:15" ht="15.75" thickTop="1" x14ac:dyDescent="0.25">
      <c r="B145" s="112"/>
      <c r="C145" s="207"/>
      <c r="D145" s="206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</row>
    <row r="146" spans="1:15" s="8" customFormat="1" ht="15.75" thickBot="1" x14ac:dyDescent="0.3">
      <c r="A146" s="16" t="s">
        <v>277</v>
      </c>
      <c r="B146" s="112"/>
      <c r="C146" s="230"/>
      <c r="D146" s="231"/>
      <c r="E146" s="237">
        <f t="shared" ref="E146:M146" si="78">E68-E138</f>
        <v>0</v>
      </c>
      <c r="F146" s="238">
        <f t="shared" si="78"/>
        <v>0</v>
      </c>
      <c r="G146" s="238">
        <f t="shared" si="78"/>
        <v>0</v>
      </c>
      <c r="H146" s="238">
        <f t="shared" si="78"/>
        <v>0</v>
      </c>
      <c r="I146" s="238">
        <f t="shared" si="78"/>
        <v>0</v>
      </c>
      <c r="J146" s="238">
        <f t="shared" si="78"/>
        <v>0</v>
      </c>
      <c r="K146" s="238">
        <f t="shared" si="78"/>
        <v>0</v>
      </c>
      <c r="L146" s="238">
        <f t="shared" si="78"/>
        <v>0</v>
      </c>
      <c r="M146" s="238">
        <f t="shared" si="78"/>
        <v>0</v>
      </c>
      <c r="N146" s="238">
        <f t="shared" ref="N146:O146" si="79">N68-N138</f>
        <v>0</v>
      </c>
      <c r="O146" s="238">
        <f t="shared" si="79"/>
        <v>0</v>
      </c>
    </row>
    <row r="147" spans="1:15" ht="15.75" thickTop="1" x14ac:dyDescent="0.25">
      <c r="D147" s="97"/>
      <c r="E147" s="121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</row>
    <row r="148" spans="1:15" ht="15.75" thickBot="1" x14ac:dyDescent="0.3">
      <c r="A148" s="16" t="s">
        <v>286</v>
      </c>
      <c r="D148" s="97"/>
      <c r="E148" s="237">
        <f>E73-E138</f>
        <v>0</v>
      </c>
      <c r="F148" s="238">
        <f t="shared" ref="F148:M148" si="80">F73-F138</f>
        <v>0</v>
      </c>
      <c r="G148" s="238">
        <f t="shared" si="80"/>
        <v>0</v>
      </c>
      <c r="H148" s="238">
        <f t="shared" si="80"/>
        <v>0</v>
      </c>
      <c r="I148" s="238">
        <f t="shared" si="80"/>
        <v>0</v>
      </c>
      <c r="J148" s="238">
        <f t="shared" si="80"/>
        <v>0</v>
      </c>
      <c r="K148" s="238">
        <f t="shared" si="80"/>
        <v>0</v>
      </c>
      <c r="L148" s="238">
        <f t="shared" si="80"/>
        <v>0</v>
      </c>
      <c r="M148" s="238">
        <f t="shared" si="80"/>
        <v>0</v>
      </c>
      <c r="N148" s="238">
        <f t="shared" ref="N148:O148" si="81">N73-N138</f>
        <v>0</v>
      </c>
      <c r="O148" s="238">
        <f t="shared" si="81"/>
        <v>0</v>
      </c>
    </row>
    <row r="149" spans="1:15" ht="15.75" thickTop="1" x14ac:dyDescent="0.25">
      <c r="D149" s="97"/>
    </row>
    <row r="150" spans="1:15" x14ac:dyDescent="0.25">
      <c r="D150" s="97"/>
    </row>
    <row r="151" spans="1:15" x14ac:dyDescent="0.25">
      <c r="D151" s="97"/>
    </row>
    <row r="152" spans="1:15" x14ac:dyDescent="0.25">
      <c r="D152" s="97"/>
    </row>
    <row r="153" spans="1:15" x14ac:dyDescent="0.25">
      <c r="D153" s="97"/>
    </row>
    <row r="154" spans="1:15" x14ac:dyDescent="0.25">
      <c r="D154" s="97"/>
    </row>
    <row r="155" spans="1:15" x14ac:dyDescent="0.25">
      <c r="D155" s="97"/>
    </row>
    <row r="156" spans="1:15" x14ac:dyDescent="0.25">
      <c r="D156" s="97"/>
    </row>
    <row r="157" spans="1:15" x14ac:dyDescent="0.25">
      <c r="D157" s="97"/>
    </row>
    <row r="158" spans="1:15" x14ac:dyDescent="0.25">
      <c r="D158" s="97"/>
    </row>
    <row r="159" spans="1:15" x14ac:dyDescent="0.25">
      <c r="D159" s="97"/>
    </row>
    <row r="160" spans="1:15" x14ac:dyDescent="0.25">
      <c r="D160" s="97"/>
    </row>
    <row r="161" spans="4:4" x14ac:dyDescent="0.25">
      <c r="D161" s="97"/>
    </row>
    <row r="162" spans="4:4" x14ac:dyDescent="0.25">
      <c r="D162" s="97"/>
    </row>
    <row r="163" spans="4:4" x14ac:dyDescent="0.25">
      <c r="D163" s="97"/>
    </row>
    <row r="164" spans="4:4" x14ac:dyDescent="0.25">
      <c r="D164" s="97"/>
    </row>
    <row r="165" spans="4:4" x14ac:dyDescent="0.25">
      <c r="D165" s="97"/>
    </row>
    <row r="166" spans="4:4" x14ac:dyDescent="0.25">
      <c r="D166" s="97"/>
    </row>
    <row r="167" spans="4:4" x14ac:dyDescent="0.25">
      <c r="D167" s="97"/>
    </row>
    <row r="168" spans="4:4" x14ac:dyDescent="0.25">
      <c r="D168" s="97"/>
    </row>
    <row r="169" spans="4:4" x14ac:dyDescent="0.25">
      <c r="D169" s="97"/>
    </row>
    <row r="170" spans="4:4" x14ac:dyDescent="0.25">
      <c r="D170" s="97"/>
    </row>
    <row r="171" spans="4:4" x14ac:dyDescent="0.25">
      <c r="D171" s="97"/>
    </row>
    <row r="172" spans="4:4" x14ac:dyDescent="0.25">
      <c r="D172" s="97"/>
    </row>
    <row r="173" spans="4:4" x14ac:dyDescent="0.25">
      <c r="D173" s="97"/>
    </row>
    <row r="174" spans="4:4" x14ac:dyDescent="0.25">
      <c r="D174" s="97"/>
    </row>
    <row r="175" spans="4:4" x14ac:dyDescent="0.25">
      <c r="D175" s="97"/>
    </row>
    <row r="176" spans="4:4" x14ac:dyDescent="0.25">
      <c r="D176" s="97"/>
    </row>
    <row r="177" spans="4:4" x14ac:dyDescent="0.25">
      <c r="D177" s="97"/>
    </row>
    <row r="178" spans="4:4" x14ac:dyDescent="0.25">
      <c r="D178" s="97"/>
    </row>
    <row r="179" spans="4:4" x14ac:dyDescent="0.25">
      <c r="D179" s="97"/>
    </row>
    <row r="180" spans="4:4" x14ac:dyDescent="0.25">
      <c r="D180" s="97"/>
    </row>
    <row r="181" spans="4:4" x14ac:dyDescent="0.25">
      <c r="D181" s="97"/>
    </row>
    <row r="182" spans="4:4" x14ac:dyDescent="0.25">
      <c r="D182" s="97"/>
    </row>
    <row r="183" spans="4:4" x14ac:dyDescent="0.25">
      <c r="D183" s="97"/>
    </row>
    <row r="184" spans="4:4" x14ac:dyDescent="0.25">
      <c r="D184" s="97"/>
    </row>
    <row r="185" spans="4:4" x14ac:dyDescent="0.25">
      <c r="D185" s="97"/>
    </row>
    <row r="186" spans="4:4" x14ac:dyDescent="0.25">
      <c r="D186" s="97"/>
    </row>
    <row r="187" spans="4:4" x14ac:dyDescent="0.25">
      <c r="D187" s="97"/>
    </row>
    <row r="188" spans="4:4" x14ac:dyDescent="0.25">
      <c r="D188" s="97"/>
    </row>
    <row r="189" spans="4:4" x14ac:dyDescent="0.25">
      <c r="D189" s="97"/>
    </row>
    <row r="190" spans="4:4" x14ac:dyDescent="0.25">
      <c r="D190" s="97"/>
    </row>
    <row r="191" spans="4:4" x14ac:dyDescent="0.25">
      <c r="D191" s="97"/>
    </row>
    <row r="192" spans="4:4" x14ac:dyDescent="0.25">
      <c r="D192" s="97"/>
    </row>
    <row r="193" spans="4:4" x14ac:dyDescent="0.25">
      <c r="D193" s="97"/>
    </row>
    <row r="194" spans="4:4" x14ac:dyDescent="0.25">
      <c r="D194" s="97"/>
    </row>
    <row r="195" spans="4:4" x14ac:dyDescent="0.25">
      <c r="D195" s="97"/>
    </row>
    <row r="196" spans="4:4" x14ac:dyDescent="0.25">
      <c r="D196" s="97"/>
    </row>
    <row r="197" spans="4:4" x14ac:dyDescent="0.25">
      <c r="D197" s="97"/>
    </row>
    <row r="198" spans="4:4" x14ac:dyDescent="0.25">
      <c r="D198" s="97"/>
    </row>
    <row r="199" spans="4:4" x14ac:dyDescent="0.25">
      <c r="D199" s="97"/>
    </row>
    <row r="200" spans="4:4" x14ac:dyDescent="0.25">
      <c r="D200" s="97"/>
    </row>
    <row r="201" spans="4:4" x14ac:dyDescent="0.25">
      <c r="D201" s="97"/>
    </row>
    <row r="202" spans="4:4" x14ac:dyDescent="0.25">
      <c r="D202" s="97"/>
    </row>
    <row r="203" spans="4:4" x14ac:dyDescent="0.25">
      <c r="D203" s="97"/>
    </row>
    <row r="204" spans="4:4" x14ac:dyDescent="0.25">
      <c r="D204" s="97"/>
    </row>
    <row r="205" spans="4:4" x14ac:dyDescent="0.25">
      <c r="D205" s="97"/>
    </row>
    <row r="206" spans="4:4" x14ac:dyDescent="0.25">
      <c r="D206" s="97"/>
    </row>
    <row r="207" spans="4:4" x14ac:dyDescent="0.25">
      <c r="D207" s="97"/>
    </row>
    <row r="208" spans="4:4" x14ac:dyDescent="0.25">
      <c r="D208" s="97"/>
    </row>
    <row r="209" spans="4:4" x14ac:dyDescent="0.25">
      <c r="D209" s="97"/>
    </row>
    <row r="210" spans="4:4" x14ac:dyDescent="0.25">
      <c r="D210" s="97"/>
    </row>
    <row r="211" spans="4:4" x14ac:dyDescent="0.25">
      <c r="D211" s="97"/>
    </row>
    <row r="212" spans="4:4" x14ac:dyDescent="0.25">
      <c r="D212" s="97"/>
    </row>
    <row r="213" spans="4:4" x14ac:dyDescent="0.25">
      <c r="D213" s="97"/>
    </row>
    <row r="214" spans="4:4" x14ac:dyDescent="0.25">
      <c r="D214" s="97"/>
    </row>
    <row r="215" spans="4:4" x14ac:dyDescent="0.25">
      <c r="D215" s="97"/>
    </row>
    <row r="216" spans="4:4" x14ac:dyDescent="0.25">
      <c r="D216" s="97"/>
    </row>
  </sheetData>
  <sheetProtection algorithmName="SHA-512" hashValue="s1mVELEHy1sNm3lx2wtfugpkRuG3BnucTM+NJWV0VYDio0yWgPQu8x2JEq0bVtmbgnfU6G5MFA4gD6aTe1nzlw==" saltValue="5ShI0ZoMqnEssrXFHxF+uw==" spinCount="100000" sheet="1" formatCells="0"/>
  <protectedRanges>
    <protectedRange sqref="C100:D100 C99:O99 F83:O84 F95:O95 F69:O72 F78:O78 F89:O89" name="Range1"/>
  </protectedRanges>
  <mergeCells count="1">
    <mergeCell ref="B1:D1"/>
  </mergeCells>
  <conditionalFormatting sqref="E146">
    <cfRule type="expression" dxfId="43" priority="67">
      <formula>$E$146&lt;0</formula>
    </cfRule>
  </conditionalFormatting>
  <conditionalFormatting sqref="F146">
    <cfRule type="expression" dxfId="42" priority="66">
      <formula>$F$146&lt;0</formula>
    </cfRule>
  </conditionalFormatting>
  <conditionalFormatting sqref="G146">
    <cfRule type="expression" dxfId="41" priority="65">
      <formula>$G$146&lt;0</formula>
    </cfRule>
  </conditionalFormatting>
  <conditionalFormatting sqref="H146">
    <cfRule type="expression" dxfId="40" priority="64">
      <formula>$H$146&lt;0</formula>
    </cfRule>
  </conditionalFormatting>
  <conditionalFormatting sqref="I146">
    <cfRule type="expression" dxfId="39" priority="63">
      <formula>$I$146&lt;0</formula>
    </cfRule>
  </conditionalFormatting>
  <conditionalFormatting sqref="J146">
    <cfRule type="expression" dxfId="38" priority="62">
      <formula>$J$146&lt;0</formula>
    </cfRule>
  </conditionalFormatting>
  <conditionalFormatting sqref="K146">
    <cfRule type="expression" dxfId="37" priority="60">
      <formula>$K$146&lt;0</formula>
    </cfRule>
  </conditionalFormatting>
  <conditionalFormatting sqref="L146">
    <cfRule type="expression" dxfId="36" priority="59">
      <formula>$L$146&lt;0</formula>
    </cfRule>
  </conditionalFormatting>
  <conditionalFormatting sqref="E148">
    <cfRule type="expression" dxfId="35" priority="58">
      <formula>$E$148&lt;0</formula>
    </cfRule>
  </conditionalFormatting>
  <conditionalFormatting sqref="F148">
    <cfRule type="expression" dxfId="34" priority="57">
      <formula>$F$148&lt;0</formula>
    </cfRule>
  </conditionalFormatting>
  <conditionalFormatting sqref="G148">
    <cfRule type="expression" dxfId="33" priority="56">
      <formula>$G$148&lt;0</formula>
    </cfRule>
  </conditionalFormatting>
  <conditionalFormatting sqref="H148">
    <cfRule type="expression" dxfId="32" priority="55">
      <formula>$H$148&lt;0</formula>
    </cfRule>
  </conditionalFormatting>
  <conditionalFormatting sqref="I148">
    <cfRule type="expression" dxfId="31" priority="54">
      <formula>$I$148&lt;0</formula>
    </cfRule>
  </conditionalFormatting>
  <conditionalFormatting sqref="J148">
    <cfRule type="expression" dxfId="30" priority="53">
      <formula>$J$148&lt;0</formula>
    </cfRule>
  </conditionalFormatting>
  <conditionalFormatting sqref="K148">
    <cfRule type="expression" dxfId="29" priority="52">
      <formula>$K$148&lt;0</formula>
    </cfRule>
  </conditionalFormatting>
  <conditionalFormatting sqref="L148">
    <cfRule type="expression" dxfId="28" priority="51">
      <formula>$L$148&lt;0</formula>
    </cfRule>
  </conditionalFormatting>
  <conditionalFormatting sqref="M148">
    <cfRule type="expression" dxfId="27" priority="50">
      <formula>$M$148&lt;0</formula>
    </cfRule>
  </conditionalFormatting>
  <conditionalFormatting sqref="N148:O148">
    <cfRule type="expression" dxfId="26" priority="15">
      <formula>$M$148&lt;0</formula>
    </cfRule>
  </conditionalFormatting>
  <conditionalFormatting sqref="C109:O109">
    <cfRule type="expression" dxfId="25" priority="12">
      <formula>C109&lt;$B$109</formula>
    </cfRule>
  </conditionalFormatting>
  <conditionalFormatting sqref="C110:O110">
    <cfRule type="expression" dxfId="24" priority="11">
      <formula>C110&gt;$B$110</formula>
    </cfRule>
  </conditionalFormatting>
  <conditionalFormatting sqref="C111:O111">
    <cfRule type="expression" dxfId="23" priority="10">
      <formula>C111&lt;$B$111</formula>
    </cfRule>
  </conditionalFormatting>
  <conditionalFormatting sqref="C112:O112">
    <cfRule type="expression" dxfId="22" priority="9">
      <formula>C112&lt;$B$112</formula>
    </cfRule>
  </conditionalFormatting>
  <conditionalFormatting sqref="C116:O116">
    <cfRule type="expression" dxfId="21" priority="8">
      <formula>C116&gt;$B$116</formula>
    </cfRule>
  </conditionalFormatting>
  <conditionalFormatting sqref="C117:O117">
    <cfRule type="expression" dxfId="20" priority="7">
      <formula>C117&gt;$B$117</formula>
    </cfRule>
  </conditionalFormatting>
  <conditionalFormatting sqref="C118:O118">
    <cfRule type="expression" dxfId="19" priority="6">
      <formula>C118&gt;$B$118</formula>
    </cfRule>
  </conditionalFormatting>
  <conditionalFormatting sqref="C119:O119">
    <cfRule type="expression" dxfId="18" priority="5">
      <formula>C119&lt;$B$119</formula>
    </cfRule>
  </conditionalFormatting>
  <conditionalFormatting sqref="C121:O121">
    <cfRule type="expression" dxfId="17" priority="4">
      <formula>C121&lt;$B$121</formula>
    </cfRule>
  </conditionalFormatting>
  <conditionalFormatting sqref="E123:O123">
    <cfRule type="expression" dxfId="16" priority="3">
      <formula>E123&gt;$B$123</formula>
    </cfRule>
  </conditionalFormatting>
  <conditionalFormatting sqref="E141:O141">
    <cfRule type="expression" dxfId="15" priority="2">
      <formula>E141&lt;$B$141</formula>
    </cfRule>
  </conditionalFormatting>
  <conditionalFormatting sqref="E142:O142">
    <cfRule type="expression" dxfId="14" priority="1">
      <formula>E142&lt;$B$142</formula>
    </cfRule>
  </conditionalFormatting>
  <dataValidations count="3">
    <dataValidation type="list" allowBlank="1" showInputMessage="1" showErrorMessage="1" sqref="B2">
      <formula1>$B$126:$B$130</formula1>
    </dataValidation>
    <dataValidation type="list" allowBlank="1" showInputMessage="1" showErrorMessage="1" sqref="B3">
      <formula1>$C$126:$C$128</formula1>
    </dataValidation>
    <dataValidation type="list" allowBlank="1" showInputMessage="1" showErrorMessage="1" sqref="B5">
      <formula1>$D$126:$D$128</formula1>
    </dataValidation>
  </dataValidations>
  <pageMargins left="0.49" right="0.46" top="0.41" bottom="0.32" header="0.3" footer="0.3"/>
  <pageSetup paperSize="9" orientation="landscape" r:id="rId1"/>
  <rowBreaks count="1" manualBreakCount="1">
    <brk id="25" max="16383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9" id="{C4D6707A-9C42-487E-BDF6-8B9478D71AF5}">
            <xm:f>$E$100&lt;&gt;'Security Info'!$I$20</xm:f>
            <x14:dxf>
              <fill>
                <patternFill>
                  <bgColor rgb="FFFF0000"/>
                </patternFill>
              </fill>
            </x14:dxf>
          </x14:cfRule>
          <xm:sqref>E100:M100</xm:sqref>
        </x14:conditionalFormatting>
        <x14:conditionalFormatting xmlns:xm="http://schemas.microsoft.com/office/excel/2006/main">
          <x14:cfRule type="expression" priority="19" id="{1A388448-DECB-4ACD-99ED-F11FCF2B1D92}">
            <xm:f>$E$100&lt;&gt;'Security Info'!$I$20</xm:f>
            <x14:dxf>
              <fill>
                <patternFill>
                  <bgColor rgb="FFFF0000"/>
                </patternFill>
              </fill>
            </x14:dxf>
          </x14:cfRule>
          <xm:sqref>N100:O100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5"/>
  <sheetViews>
    <sheetView workbookViewId="0"/>
  </sheetViews>
  <sheetFormatPr defaultRowHeight="15" x14ac:dyDescent="0.25"/>
  <cols>
    <col min="1" max="1" width="69" style="4" bestFit="1" customWidth="1"/>
    <col min="2" max="2" width="14.140625" style="4" customWidth="1"/>
    <col min="3" max="8" width="14.7109375" style="4" customWidth="1"/>
    <col min="9" max="9" width="15.28515625" style="63" customWidth="1"/>
    <col min="10" max="16384" width="9.140625" style="4"/>
  </cols>
  <sheetData>
    <row r="1" spans="1:9" ht="20.25" customHeight="1" x14ac:dyDescent="0.25">
      <c r="A1" s="35" t="s">
        <v>186</v>
      </c>
      <c r="B1" s="29" t="s">
        <v>196</v>
      </c>
      <c r="C1" s="36"/>
      <c r="D1" s="36"/>
      <c r="E1" s="36"/>
      <c r="F1" s="36"/>
      <c r="G1" s="36"/>
      <c r="H1" s="36"/>
      <c r="I1" s="37"/>
    </row>
    <row r="2" spans="1:9" ht="32.25" customHeight="1" x14ac:dyDescent="0.25">
      <c r="A2" s="38"/>
      <c r="B2" s="330" t="s">
        <v>118</v>
      </c>
      <c r="C2" s="331"/>
      <c r="D2" s="331"/>
      <c r="E2" s="332"/>
      <c r="F2" s="328" t="s">
        <v>119</v>
      </c>
      <c r="G2" s="328"/>
      <c r="H2" s="328"/>
      <c r="I2" s="329" t="s">
        <v>121</v>
      </c>
    </row>
    <row r="3" spans="1:9" ht="55.5" customHeight="1" x14ac:dyDescent="0.25">
      <c r="A3" s="38"/>
      <c r="B3" s="73" t="s">
        <v>122</v>
      </c>
      <c r="C3" s="73" t="s">
        <v>188</v>
      </c>
      <c r="D3" s="73" t="s">
        <v>189</v>
      </c>
      <c r="E3" s="73" t="s">
        <v>191</v>
      </c>
      <c r="F3" s="73" t="s">
        <v>188</v>
      </c>
      <c r="G3" s="73" t="s">
        <v>189</v>
      </c>
      <c r="H3" s="73" t="s">
        <v>191</v>
      </c>
      <c r="I3" s="329"/>
    </row>
    <row r="4" spans="1:9" ht="15.75" customHeight="1" x14ac:dyDescent="0.25">
      <c r="A4" s="39" t="s">
        <v>187</v>
      </c>
      <c r="B4" s="39"/>
      <c r="C4" s="38"/>
      <c r="D4" s="38"/>
      <c r="E4" s="38"/>
      <c r="F4" s="38"/>
      <c r="G4" s="38"/>
      <c r="H4" s="38"/>
      <c r="I4" s="40"/>
    </row>
    <row r="5" spans="1:9" ht="15" customHeight="1" x14ac:dyDescent="0.25">
      <c r="A5" s="68" t="s">
        <v>123</v>
      </c>
      <c r="B5" s="69"/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41">
        <f t="shared" ref="I5:I13" si="0">SUM(C5:H5)</f>
        <v>0</v>
      </c>
    </row>
    <row r="6" spans="1:9" ht="15" customHeight="1" x14ac:dyDescent="0.25">
      <c r="A6" s="68" t="s">
        <v>123</v>
      </c>
      <c r="B6" s="71"/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41">
        <f t="shared" si="0"/>
        <v>0</v>
      </c>
    </row>
    <row r="7" spans="1:9" ht="15" customHeight="1" x14ac:dyDescent="0.25">
      <c r="A7" s="68" t="s">
        <v>123</v>
      </c>
      <c r="B7" s="69"/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41">
        <f t="shared" si="0"/>
        <v>0</v>
      </c>
    </row>
    <row r="8" spans="1:9" ht="15" customHeight="1" x14ac:dyDescent="0.25">
      <c r="A8" s="68" t="s">
        <v>123</v>
      </c>
      <c r="B8" s="69"/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41">
        <f t="shared" si="0"/>
        <v>0</v>
      </c>
    </row>
    <row r="9" spans="1:9" ht="15" customHeight="1" x14ac:dyDescent="0.25">
      <c r="A9" s="68"/>
      <c r="B9" s="69"/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41">
        <f t="shared" si="0"/>
        <v>0</v>
      </c>
    </row>
    <row r="10" spans="1:9" ht="15" customHeight="1" x14ac:dyDescent="0.25">
      <c r="A10" s="68" t="s">
        <v>123</v>
      </c>
      <c r="B10" s="71"/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41">
        <f t="shared" si="0"/>
        <v>0</v>
      </c>
    </row>
    <row r="11" spans="1:9" ht="15" customHeight="1" x14ac:dyDescent="0.25">
      <c r="A11" s="68" t="s">
        <v>123</v>
      </c>
      <c r="B11" s="69"/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41">
        <f t="shared" si="0"/>
        <v>0</v>
      </c>
    </row>
    <row r="12" spans="1:9" ht="15.75" customHeight="1" x14ac:dyDescent="0.25">
      <c r="A12" s="68" t="s">
        <v>123</v>
      </c>
      <c r="B12" s="69"/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41">
        <f t="shared" si="0"/>
        <v>0</v>
      </c>
    </row>
    <row r="13" spans="1:9" ht="15.75" customHeight="1" x14ac:dyDescent="0.25">
      <c r="A13" s="42" t="s">
        <v>127</v>
      </c>
      <c r="B13" s="69"/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41">
        <f t="shared" si="0"/>
        <v>0</v>
      </c>
    </row>
    <row r="14" spans="1:9" ht="15.75" customHeight="1" x14ac:dyDescent="0.25">
      <c r="A14" s="43" t="s">
        <v>190</v>
      </c>
      <c r="B14" s="44"/>
      <c r="C14" s="45">
        <f>SUM(C5:C13)</f>
        <v>0</v>
      </c>
      <c r="D14" s="45">
        <f t="shared" ref="D14:H14" si="1">SUM(D5:D13)</f>
        <v>0</v>
      </c>
      <c r="E14" s="45">
        <f t="shared" si="1"/>
        <v>0</v>
      </c>
      <c r="F14" s="45">
        <f t="shared" si="1"/>
        <v>0</v>
      </c>
      <c r="G14" s="45">
        <f t="shared" si="1"/>
        <v>0</v>
      </c>
      <c r="H14" s="45">
        <f t="shared" si="1"/>
        <v>0</v>
      </c>
      <c r="I14" s="45">
        <f>SUM(I5:I13)</f>
        <v>0</v>
      </c>
    </row>
    <row r="15" spans="1:9" ht="15.75" customHeight="1" x14ac:dyDescent="0.25">
      <c r="A15" s="42" t="s">
        <v>128</v>
      </c>
      <c r="B15" s="72"/>
      <c r="C15" s="46"/>
      <c r="D15" s="47"/>
      <c r="E15" s="47"/>
      <c r="F15" s="47"/>
      <c r="G15" s="47"/>
      <c r="H15" s="47"/>
      <c r="I15" s="48"/>
    </row>
    <row r="16" spans="1:9" ht="15.75" customHeight="1" x14ac:dyDescent="0.25">
      <c r="A16" s="333"/>
      <c r="B16" s="334"/>
      <c r="C16" s="334"/>
      <c r="D16" s="334"/>
      <c r="E16" s="334"/>
      <c r="F16" s="334"/>
      <c r="G16" s="334"/>
      <c r="H16" s="334"/>
      <c r="I16" s="335"/>
    </row>
    <row r="17" spans="1:13" ht="15.75" customHeight="1" x14ac:dyDescent="0.25">
      <c r="A17" s="43" t="s">
        <v>124</v>
      </c>
      <c r="B17" s="38"/>
      <c r="C17" s="38"/>
      <c r="D17" s="38"/>
      <c r="E17" s="38"/>
      <c r="F17" s="38"/>
      <c r="G17" s="38"/>
      <c r="H17" s="38"/>
      <c r="I17" s="40"/>
    </row>
    <row r="18" spans="1:13" ht="15.75" customHeight="1" x14ac:dyDescent="0.25">
      <c r="A18" s="42" t="s">
        <v>125</v>
      </c>
      <c r="B18" s="38"/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41">
        <f>SUM(C18:H18)</f>
        <v>0</v>
      </c>
    </row>
    <row r="19" spans="1:13" ht="15.75" customHeight="1" x14ac:dyDescent="0.25">
      <c r="A19" s="333"/>
      <c r="B19" s="334"/>
      <c r="C19" s="334"/>
      <c r="D19" s="334"/>
      <c r="E19" s="334"/>
      <c r="F19" s="334"/>
      <c r="G19" s="334"/>
      <c r="H19" s="334"/>
      <c r="I19" s="335"/>
    </row>
    <row r="20" spans="1:13" ht="15.75" customHeight="1" x14ac:dyDescent="0.25">
      <c r="A20" s="43" t="s">
        <v>172</v>
      </c>
      <c r="B20" s="38"/>
      <c r="C20" s="41">
        <f>IF(C14&lt;C18,C14,C18)</f>
        <v>0</v>
      </c>
      <c r="D20" s="41">
        <f t="shared" ref="D20:H20" si="2">IF(D14&lt;D18,D14,D18)</f>
        <v>0</v>
      </c>
      <c r="E20" s="41">
        <f t="shared" si="2"/>
        <v>0</v>
      </c>
      <c r="F20" s="41">
        <f t="shared" si="2"/>
        <v>0</v>
      </c>
      <c r="G20" s="41">
        <f t="shared" si="2"/>
        <v>0</v>
      </c>
      <c r="H20" s="41">
        <f t="shared" si="2"/>
        <v>0</v>
      </c>
      <c r="I20" s="41">
        <f>SUM(C20:H20)</f>
        <v>0</v>
      </c>
    </row>
    <row r="21" spans="1:13" ht="15.75" customHeight="1" x14ac:dyDescent="0.25">
      <c r="A21" s="333"/>
      <c r="B21" s="334"/>
      <c r="C21" s="334"/>
      <c r="D21" s="334"/>
      <c r="E21" s="334"/>
      <c r="F21" s="334"/>
      <c r="G21" s="334"/>
      <c r="H21" s="334"/>
      <c r="I21" s="335"/>
    </row>
    <row r="22" spans="1:13" ht="15.75" customHeight="1" x14ac:dyDescent="0.25">
      <c r="A22" s="43" t="s">
        <v>117</v>
      </c>
      <c r="B22" s="38"/>
      <c r="C22" s="38"/>
      <c r="D22" s="38"/>
      <c r="E22" s="38"/>
      <c r="F22" s="38"/>
      <c r="G22" s="38"/>
      <c r="H22" s="38"/>
      <c r="I22" s="40"/>
    </row>
    <row r="23" spans="1:13" ht="15.75" customHeight="1" x14ac:dyDescent="0.25">
      <c r="A23" s="42" t="s">
        <v>126</v>
      </c>
      <c r="B23" s="44"/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49">
        <f>SUM(C23:H23)</f>
        <v>0</v>
      </c>
    </row>
    <row r="24" spans="1:13" ht="15.75" customHeight="1" x14ac:dyDescent="0.25">
      <c r="A24" s="42" t="s">
        <v>199</v>
      </c>
      <c r="B24" s="44"/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49">
        <f>SUM(C24:H24)</f>
        <v>0</v>
      </c>
    </row>
    <row r="25" spans="1:13" ht="15.75" customHeight="1" x14ac:dyDescent="0.25">
      <c r="A25" s="42" t="s">
        <v>193</v>
      </c>
      <c r="B25" s="44"/>
      <c r="C25" s="41">
        <f t="shared" ref="C25:G25" si="3">C24-C23</f>
        <v>0</v>
      </c>
      <c r="D25" s="41">
        <f t="shared" si="3"/>
        <v>0</v>
      </c>
      <c r="E25" s="41">
        <f t="shared" si="3"/>
        <v>0</v>
      </c>
      <c r="F25" s="41">
        <f t="shared" si="3"/>
        <v>0</v>
      </c>
      <c r="G25" s="41">
        <f t="shared" si="3"/>
        <v>0</v>
      </c>
      <c r="H25" s="41">
        <f>H24-H23</f>
        <v>0</v>
      </c>
      <c r="I25" s="49">
        <f>I24-I23</f>
        <v>0</v>
      </c>
    </row>
    <row r="26" spans="1:13" ht="15.75" customHeight="1" x14ac:dyDescent="0.25">
      <c r="A26" s="333"/>
      <c r="B26" s="334"/>
      <c r="C26" s="334"/>
      <c r="D26" s="334"/>
      <c r="E26" s="334"/>
      <c r="F26" s="334"/>
      <c r="G26" s="334"/>
      <c r="H26" s="334"/>
      <c r="I26" s="335"/>
    </row>
    <row r="27" spans="1:13" ht="15.75" customHeight="1" x14ac:dyDescent="0.25">
      <c r="A27" s="50" t="s">
        <v>192</v>
      </c>
      <c r="B27" s="46"/>
      <c r="C27" s="47"/>
      <c r="D27" s="47"/>
      <c r="E27" s="47"/>
      <c r="F27" s="47"/>
      <c r="G27" s="47"/>
      <c r="H27" s="47"/>
      <c r="I27" s="70"/>
    </row>
    <row r="28" spans="1:13" ht="15.75" customHeight="1" x14ac:dyDescent="0.25">
      <c r="A28" s="333"/>
      <c r="B28" s="334"/>
      <c r="C28" s="334"/>
      <c r="D28" s="334"/>
      <c r="E28" s="334"/>
      <c r="F28" s="334"/>
      <c r="G28" s="334"/>
      <c r="H28" s="334"/>
      <c r="I28" s="335"/>
      <c r="J28" s="5"/>
      <c r="K28" s="5"/>
      <c r="L28" s="5"/>
      <c r="M28" s="5"/>
    </row>
    <row r="29" spans="1:13" x14ac:dyDescent="0.25">
      <c r="A29" s="51" t="s">
        <v>292</v>
      </c>
      <c r="B29" s="52"/>
      <c r="C29" s="53"/>
      <c r="D29" s="53"/>
      <c r="E29" s="53"/>
      <c r="F29" s="53"/>
      <c r="G29" s="53"/>
      <c r="H29" s="53"/>
      <c r="I29" s="11">
        <f>IF('Financial Info'!B5="New",0.75,IF('Financial Info'!B5="Developing",0.6,0.5))</f>
        <v>0.5</v>
      </c>
      <c r="J29" s="54"/>
      <c r="K29" s="5"/>
      <c r="L29" s="5"/>
      <c r="M29" s="5"/>
    </row>
    <row r="30" spans="1:13" x14ac:dyDescent="0.25">
      <c r="A30" s="55"/>
      <c r="B30" s="46"/>
      <c r="C30" s="56"/>
      <c r="D30" s="56"/>
      <c r="E30" s="56"/>
      <c r="F30" s="56"/>
      <c r="G30" s="56"/>
      <c r="H30" s="56"/>
      <c r="I30" s="57" t="str">
        <f>IF(I20&lt;&gt;0,I27/I20,"N/A")</f>
        <v>N/A</v>
      </c>
    </row>
    <row r="31" spans="1:13" x14ac:dyDescent="0.25">
      <c r="A31" s="58"/>
      <c r="B31" s="58"/>
      <c r="C31" s="59"/>
      <c r="D31" s="59"/>
      <c r="E31" s="59"/>
      <c r="F31" s="59"/>
      <c r="G31" s="59"/>
      <c r="H31" s="59"/>
      <c r="I31" s="60"/>
    </row>
    <row r="32" spans="1:13" x14ac:dyDescent="0.25">
      <c r="A32" s="61" t="s">
        <v>207</v>
      </c>
      <c r="B32" s="36"/>
      <c r="C32" s="36"/>
      <c r="D32" s="36"/>
      <c r="E32" s="36"/>
      <c r="F32" s="36"/>
      <c r="G32" s="36"/>
      <c r="H32" s="36"/>
      <c r="I32" s="37"/>
    </row>
    <row r="33" spans="1:9" x14ac:dyDescent="0.25">
      <c r="A33" s="62"/>
    </row>
    <row r="34" spans="1:9" x14ac:dyDescent="0.25">
      <c r="A34" s="64" t="s">
        <v>120</v>
      </c>
      <c r="B34" s="9"/>
      <c r="C34" s="65"/>
      <c r="D34" s="65"/>
      <c r="E34" s="65"/>
      <c r="F34" s="65"/>
      <c r="G34" s="65"/>
      <c r="H34" s="65"/>
      <c r="I34" s="66"/>
    </row>
    <row r="35" spans="1:9" x14ac:dyDescent="0.25">
      <c r="A35" s="64" t="s">
        <v>129</v>
      </c>
      <c r="B35" s="67" t="e">
        <f>('Loan Applic New'!G74:H74+'Loan Applic New'!G76:H76+'Loan Applic New'!G78:H78+'Loan Applic New'!K114+'Loan Applic New'!L114+'Loan Applic New'!K128+'Loan Applic New'!L128)/'Security Info'!I27</f>
        <v>#VALUE!</v>
      </c>
      <c r="C35" s="65"/>
      <c r="D35" s="65"/>
      <c r="E35" s="65"/>
      <c r="F35" s="65"/>
      <c r="G35" s="65"/>
      <c r="H35" s="65"/>
      <c r="I35" s="66"/>
    </row>
  </sheetData>
  <sheetProtection algorithmName="SHA-512" hashValue="Cl8FJUhapj2Wl3EAoohjcRQJKj+TzDVn2oKk7ZfTiM8ylFAQgYCRm4R2vaIoGR0GsJgH3Q6CECPrUqhBjh/LXg==" saltValue="nfNe2dQ5C2GHa7oucYYPjA==" spinCount="100000" sheet="1" objects="1" scenarios="1"/>
  <mergeCells count="8">
    <mergeCell ref="F2:H2"/>
    <mergeCell ref="I2:I3"/>
    <mergeCell ref="B2:E2"/>
    <mergeCell ref="A28:I28"/>
    <mergeCell ref="A26:I26"/>
    <mergeCell ref="A21:I21"/>
    <mergeCell ref="A19:I19"/>
    <mergeCell ref="A16:I16"/>
  </mergeCells>
  <conditionalFormatting sqref="C34:H35">
    <cfRule type="cellIs" dxfId="11" priority="6" operator="equal">
      <formula>"Check"</formula>
    </cfRule>
  </conditionalFormatting>
  <conditionalFormatting sqref="B35">
    <cfRule type="cellIs" dxfId="10" priority="5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/>
  </sheetViews>
  <sheetFormatPr defaultRowHeight="15" x14ac:dyDescent="0.25"/>
  <cols>
    <col min="1" max="1" width="37.5703125" style="3" customWidth="1"/>
    <col min="2" max="2" width="21.85546875" style="3" customWidth="1"/>
    <col min="3" max="3" width="12.7109375" style="3" customWidth="1"/>
    <col min="4" max="8" width="10" style="3" customWidth="1"/>
    <col min="9" max="13" width="10.140625" style="3" customWidth="1"/>
    <col min="14" max="16384" width="9.140625" style="3"/>
  </cols>
  <sheetData>
    <row r="1" spans="1:9" ht="18.75" x14ac:dyDescent="0.25">
      <c r="A1" s="124" t="s">
        <v>477</v>
      </c>
    </row>
    <row r="2" spans="1:9" x14ac:dyDescent="0.25">
      <c r="A2" s="125"/>
    </row>
    <row r="3" spans="1:9" ht="15.75" x14ac:dyDescent="0.25">
      <c r="A3" s="126" t="s">
        <v>360</v>
      </c>
    </row>
    <row r="4" spans="1:9" ht="15.75" thickBot="1" x14ac:dyDescent="0.3"/>
    <row r="5" spans="1:9" ht="15.75" thickBot="1" x14ac:dyDescent="0.3">
      <c r="A5" s="127" t="s">
        <v>361</v>
      </c>
      <c r="B5" s="303">
        <f>'Loan Applic New'!B17:G17</f>
        <v>0</v>
      </c>
      <c r="C5" s="304"/>
    </row>
    <row r="6" spans="1:9" ht="15.75" thickBot="1" x14ac:dyDescent="0.3">
      <c r="A6" s="128" t="s">
        <v>362</v>
      </c>
      <c r="B6" s="303">
        <f>'Loan Applic New'!B39:N39</f>
        <v>0</v>
      </c>
      <c r="C6" s="304"/>
      <c r="D6" s="123"/>
      <c r="E6" s="123"/>
      <c r="F6" s="123"/>
      <c r="G6" s="123"/>
      <c r="H6" s="123"/>
      <c r="I6" s="123"/>
    </row>
    <row r="7" spans="1:9" ht="15.75" thickBot="1" x14ac:dyDescent="0.3">
      <c r="A7" s="127" t="s">
        <v>363</v>
      </c>
      <c r="B7" s="320">
        <f>SUM('Loan Applic New'!G74:H74,'Loan Applic New'!G76:H76,'Loan Applic New'!G78:H78)</f>
        <v>0</v>
      </c>
      <c r="C7" s="321"/>
    </row>
    <row r="8" spans="1:9" ht="16.5" customHeight="1" thickBot="1" x14ac:dyDescent="0.3">
      <c r="A8" s="127" t="s">
        <v>364</v>
      </c>
      <c r="B8" s="320">
        <f>SUM('Loan Applic New'!G74:H74,'Loan Applic New'!G76:H76,'Loan Applic New'!G78:H78,'Loan Applic New'!L114)</f>
        <v>0</v>
      </c>
      <c r="C8" s="321"/>
    </row>
    <row r="9" spans="1:9" ht="16.5" customHeight="1" thickBot="1" x14ac:dyDescent="0.3">
      <c r="A9" s="127" t="s">
        <v>365</v>
      </c>
      <c r="B9" s="322">
        <f>SUM('Loan Applic New'!J74:K74,'Loan Applic New'!J76:K76,'Loan Applic New'!J78:K78,'Loan Applic New'!M114)</f>
        <v>0</v>
      </c>
      <c r="C9" s="323"/>
    </row>
    <row r="10" spans="1:9" ht="15.75" thickBot="1" x14ac:dyDescent="0.3">
      <c r="A10" s="127" t="s">
        <v>366</v>
      </c>
      <c r="B10" s="324" t="str">
        <f>IF('Loan Applic New'!G78&lt;=0,"Principal &amp; Interest","Bridging")</f>
        <v>Principal &amp; Interest</v>
      </c>
      <c r="C10" s="325"/>
    </row>
    <row r="11" spans="1:9" ht="16.5" customHeight="1" thickBot="1" x14ac:dyDescent="0.3">
      <c r="A11" s="129" t="s">
        <v>460</v>
      </c>
      <c r="B11" s="306">
        <f>'Loan Applic New'!G81</f>
        <v>0</v>
      </c>
      <c r="C11" s="307"/>
    </row>
    <row r="12" spans="1:9" ht="16.5" customHeight="1" thickBot="1" x14ac:dyDescent="0.3">
      <c r="A12" s="129" t="s">
        <v>461</v>
      </c>
      <c r="B12" s="318">
        <f>'Loan Applic New'!J81</f>
        <v>0</v>
      </c>
      <c r="C12" s="319"/>
    </row>
    <row r="13" spans="1:9" ht="15.75" thickBot="1" x14ac:dyDescent="0.3">
      <c r="A13" s="127" t="s">
        <v>368</v>
      </c>
      <c r="B13" s="308" t="s">
        <v>369</v>
      </c>
      <c r="C13" s="309"/>
    </row>
    <row r="14" spans="1:9" ht="15.75" thickBot="1" x14ac:dyDescent="0.3">
      <c r="A14" s="127" t="s">
        <v>480</v>
      </c>
      <c r="B14" s="310" t="str">
        <f>'Financial Info'!E123</f>
        <v>N/A</v>
      </c>
      <c r="C14" s="311"/>
    </row>
    <row r="15" spans="1:9" ht="15.75" thickBot="1" x14ac:dyDescent="0.3">
      <c r="A15" s="127" t="s">
        <v>370</v>
      </c>
      <c r="B15" s="312">
        <f>B8/25000000</f>
        <v>0</v>
      </c>
      <c r="C15" s="313"/>
    </row>
    <row r="16" spans="1:9" ht="15.75" thickBot="1" x14ac:dyDescent="0.3">
      <c r="A16" s="130" t="s">
        <v>478</v>
      </c>
      <c r="B16" s="314" t="str">
        <f>IF('Financial Info'!B2="SA","$210,000,000",IF('Financial Info'!B2="Qld","$110,000,000",IF('Financial Info'!B2="Vic","$110,000,000","25,000,000")))</f>
        <v>$210,000,000</v>
      </c>
      <c r="C16" s="315"/>
    </row>
    <row r="17" spans="1:13" ht="15.75" thickBot="1" x14ac:dyDescent="0.3">
      <c r="A17" s="127" t="s">
        <v>373</v>
      </c>
      <c r="B17" s="299" t="s">
        <v>374</v>
      </c>
      <c r="C17" s="300"/>
    </row>
    <row r="18" spans="1:13" ht="15.75" thickBot="1" x14ac:dyDescent="0.3">
      <c r="A18" s="127" t="s">
        <v>375</v>
      </c>
      <c r="B18" s="301" t="s">
        <v>374</v>
      </c>
      <c r="C18" s="302"/>
    </row>
    <row r="20" spans="1:13" ht="15.75" x14ac:dyDescent="0.25">
      <c r="A20" s="126" t="s">
        <v>376</v>
      </c>
    </row>
    <row r="21" spans="1:13" x14ac:dyDescent="0.25">
      <c r="A21" s="125"/>
    </row>
    <row r="22" spans="1:13" x14ac:dyDescent="0.25">
      <c r="A22" s="132" t="s">
        <v>448</v>
      </c>
    </row>
    <row r="23" spans="1:13" ht="15.75" thickBot="1" x14ac:dyDescent="0.3">
      <c r="A23" s="132"/>
    </row>
    <row r="24" spans="1:13" ht="15.75" thickBot="1" x14ac:dyDescent="0.3">
      <c r="A24" s="127"/>
      <c r="B24" s="133" t="s">
        <v>378</v>
      </c>
      <c r="C24" s="133" t="s">
        <v>16</v>
      </c>
      <c r="D24" s="133" t="s">
        <v>379</v>
      </c>
      <c r="E24" s="133" t="s">
        <v>380</v>
      </c>
      <c r="F24" s="133" t="s">
        <v>381</v>
      </c>
      <c r="G24" s="133" t="s">
        <v>382</v>
      </c>
      <c r="H24" s="133" t="s">
        <v>383</v>
      </c>
      <c r="I24" s="133" t="s">
        <v>384</v>
      </c>
      <c r="J24" s="133" t="s">
        <v>450</v>
      </c>
      <c r="K24" s="133" t="s">
        <v>451</v>
      </c>
      <c r="L24" s="133" t="s">
        <v>452</v>
      </c>
      <c r="M24" s="133" t="s">
        <v>453</v>
      </c>
    </row>
    <row r="25" spans="1:13" ht="15.75" thickBot="1" x14ac:dyDescent="0.3">
      <c r="A25" s="134" t="s">
        <v>377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  <row r="26" spans="1:13" ht="15.75" thickBot="1" x14ac:dyDescent="0.3">
      <c r="A26" s="136" t="s">
        <v>467</v>
      </c>
      <c r="B26" s="137">
        <f>'Financial Info'!B109</f>
        <v>0.1</v>
      </c>
      <c r="C26" s="138" t="str">
        <f>'Financial Info'!E109</f>
        <v>N/A</v>
      </c>
      <c r="D26" s="138" t="str">
        <f>'Financial Info'!F109</f>
        <v>N/A</v>
      </c>
      <c r="E26" s="138" t="str">
        <f>'Financial Info'!G109</f>
        <v>N/A</v>
      </c>
      <c r="F26" s="138" t="str">
        <f>'Financial Info'!H109</f>
        <v>N/A</v>
      </c>
      <c r="G26" s="138" t="str">
        <f>'Financial Info'!I109</f>
        <v>N/A</v>
      </c>
      <c r="H26" s="138" t="str">
        <f>'Financial Info'!J109</f>
        <v>N/A</v>
      </c>
      <c r="I26" s="138" t="str">
        <f>'Financial Info'!K109</f>
        <v>N/A</v>
      </c>
      <c r="J26" s="138" t="str">
        <f>'Financial Info'!L109</f>
        <v>N/A</v>
      </c>
      <c r="K26" s="138" t="str">
        <f>'Financial Info'!M109</f>
        <v>N/A</v>
      </c>
      <c r="L26" s="138" t="str">
        <f>'Financial Info'!N109</f>
        <v>N/A</v>
      </c>
      <c r="M26" s="138" t="str">
        <f>'Financial Info'!O109</f>
        <v>N/A</v>
      </c>
    </row>
    <row r="27" spans="1:13" ht="15.75" thickBot="1" x14ac:dyDescent="0.3">
      <c r="A27" s="136" t="s">
        <v>468</v>
      </c>
      <c r="B27" s="135">
        <f>'Financial Info'!B110</f>
        <v>6.5</v>
      </c>
      <c r="C27" s="139" t="str">
        <f>'Financial Info'!E110</f>
        <v>N/A</v>
      </c>
      <c r="D27" s="139" t="str">
        <f>'Financial Info'!F110</f>
        <v>N/A</v>
      </c>
      <c r="E27" s="139" t="str">
        <f>'Financial Info'!G110</f>
        <v>N/A</v>
      </c>
      <c r="F27" s="139" t="str">
        <f>'Financial Info'!H110</f>
        <v>N/A</v>
      </c>
      <c r="G27" s="139" t="str">
        <f>'Financial Info'!I110</f>
        <v>N/A</v>
      </c>
      <c r="H27" s="139" t="str">
        <f>'Financial Info'!J110</f>
        <v>N/A</v>
      </c>
      <c r="I27" s="139" t="str">
        <f>'Financial Info'!K110</f>
        <v>N/A</v>
      </c>
      <c r="J27" s="139" t="str">
        <f>'Financial Info'!L110</f>
        <v>N/A</v>
      </c>
      <c r="K27" s="139" t="str">
        <f>'Financial Info'!M110</f>
        <v>N/A</v>
      </c>
      <c r="L27" s="139" t="str">
        <f>'Financial Info'!N110</f>
        <v>N/A</v>
      </c>
      <c r="M27" s="139" t="str">
        <f>'Financial Info'!O110</f>
        <v>N/A</v>
      </c>
    </row>
    <row r="28" spans="1:13" ht="15.75" thickBot="1" x14ac:dyDescent="0.3">
      <c r="A28" s="136" t="s">
        <v>469</v>
      </c>
      <c r="B28" s="135">
        <f>'Financial Info'!B111</f>
        <v>2</v>
      </c>
      <c r="C28" s="139" t="str">
        <f>'Financial Info'!E111</f>
        <v>N/A</v>
      </c>
      <c r="D28" s="139" t="str">
        <f>'Financial Info'!F111</f>
        <v>N/A</v>
      </c>
      <c r="E28" s="139" t="str">
        <f>'Financial Info'!G111</f>
        <v>N/A</v>
      </c>
      <c r="F28" s="139" t="str">
        <f>'Financial Info'!H111</f>
        <v>N/A</v>
      </c>
      <c r="G28" s="139" t="str">
        <f>'Financial Info'!I111</f>
        <v>N/A</v>
      </c>
      <c r="H28" s="139" t="str">
        <f>'Financial Info'!J111</f>
        <v>N/A</v>
      </c>
      <c r="I28" s="139" t="str">
        <f>'Financial Info'!K111</f>
        <v>N/A</v>
      </c>
      <c r="J28" s="139" t="str">
        <f>'Financial Info'!L111</f>
        <v>N/A</v>
      </c>
      <c r="K28" s="139" t="str">
        <f>'Financial Info'!M111</f>
        <v>N/A</v>
      </c>
      <c r="L28" s="139" t="str">
        <f>'Financial Info'!N111</f>
        <v>N/A</v>
      </c>
      <c r="M28" s="139" t="str">
        <f>'Financial Info'!O111</f>
        <v>N/A</v>
      </c>
    </row>
    <row r="29" spans="1:13" ht="15.75" thickBot="1" x14ac:dyDescent="0.3">
      <c r="A29" s="136" t="s">
        <v>481</v>
      </c>
      <c r="B29" s="137">
        <f>'Financial Info'!B123</f>
        <v>0.5</v>
      </c>
      <c r="C29" s="138" t="str">
        <f>'Financial Info'!E123</f>
        <v>N/A</v>
      </c>
      <c r="D29" s="138" t="str">
        <f>'Financial Info'!F123</f>
        <v>N/A</v>
      </c>
      <c r="E29" s="138" t="str">
        <f>'Financial Info'!G123</f>
        <v>N/A</v>
      </c>
      <c r="F29" s="138" t="str">
        <f>'Financial Info'!H123</f>
        <v>N/A</v>
      </c>
      <c r="G29" s="138" t="str">
        <f>'Financial Info'!I123</f>
        <v>N/A</v>
      </c>
      <c r="H29" s="138" t="str">
        <f>'Financial Info'!J123</f>
        <v>N/A</v>
      </c>
      <c r="I29" s="138" t="str">
        <f>'Financial Info'!K123</f>
        <v>N/A</v>
      </c>
      <c r="J29" s="138" t="str">
        <f>'Financial Info'!L123</f>
        <v>N/A</v>
      </c>
      <c r="K29" s="138" t="str">
        <f>'Financial Info'!M123</f>
        <v>N/A</v>
      </c>
      <c r="L29" s="138" t="str">
        <f>'Financial Info'!N123</f>
        <v>N/A</v>
      </c>
      <c r="M29" s="138" t="str">
        <f>'Financial Info'!O123</f>
        <v>N/A</v>
      </c>
    </row>
    <row r="30" spans="1:13" ht="15.75" thickBot="1" x14ac:dyDescent="0.3">
      <c r="A30" s="134" t="s">
        <v>449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</row>
    <row r="31" spans="1:13" ht="15.75" thickBot="1" x14ac:dyDescent="0.3">
      <c r="A31" s="136" t="s">
        <v>470</v>
      </c>
      <c r="B31" s="135">
        <f>'Financial Info'!B112</f>
        <v>1.3</v>
      </c>
      <c r="C31" s="140" t="str">
        <f>'Financial Info'!E112</f>
        <v>N/A</v>
      </c>
      <c r="D31" s="140" t="str">
        <f>'Financial Info'!F112</f>
        <v>N/A</v>
      </c>
      <c r="E31" s="140" t="str">
        <f>'Financial Info'!G112</f>
        <v>N/A</v>
      </c>
      <c r="F31" s="140" t="str">
        <f>'Financial Info'!H112</f>
        <v>N/A</v>
      </c>
      <c r="G31" s="140" t="str">
        <f>'Financial Info'!I112</f>
        <v>N/A</v>
      </c>
      <c r="H31" s="140" t="str">
        <f>'Financial Info'!J112</f>
        <v>N/A</v>
      </c>
      <c r="I31" s="140" t="str">
        <f>'Financial Info'!K112</f>
        <v>N/A</v>
      </c>
      <c r="J31" s="140" t="str">
        <f>'Financial Info'!L112</f>
        <v>N/A</v>
      </c>
      <c r="K31" s="140" t="str">
        <f>'Financial Info'!M112</f>
        <v>N/A</v>
      </c>
      <c r="L31" s="140" t="str">
        <f>'Financial Info'!N112</f>
        <v>N/A</v>
      </c>
      <c r="M31" s="140" t="str">
        <f>'Financial Info'!O112</f>
        <v>N/A</v>
      </c>
    </row>
    <row r="32" spans="1:13" ht="15.75" thickBot="1" x14ac:dyDescent="0.3">
      <c r="A32" s="136" t="s">
        <v>471</v>
      </c>
      <c r="B32" s="135">
        <f>'Financial Info'!B121</f>
        <v>1</v>
      </c>
      <c r="C32" s="140" t="str">
        <f>'Financial Info'!E121</f>
        <v>N/A</v>
      </c>
      <c r="D32" s="140" t="str">
        <f>'Financial Info'!F121</f>
        <v>N/A</v>
      </c>
      <c r="E32" s="140" t="str">
        <f>'Financial Info'!G121</f>
        <v>N/A</v>
      </c>
      <c r="F32" s="140" t="str">
        <f>'Financial Info'!H121</f>
        <v>N/A</v>
      </c>
      <c r="G32" s="140" t="str">
        <f>'Financial Info'!I121</f>
        <v>N/A</v>
      </c>
      <c r="H32" s="140" t="str">
        <f>'Financial Info'!J121</f>
        <v>N/A</v>
      </c>
      <c r="I32" s="140" t="str">
        <f>'Financial Info'!K121</f>
        <v>N/A</v>
      </c>
      <c r="J32" s="140" t="str">
        <f>'Financial Info'!L121</f>
        <v>N/A</v>
      </c>
      <c r="K32" s="140" t="str">
        <f>'Financial Info'!M121</f>
        <v>N/A</v>
      </c>
      <c r="L32" s="140" t="str">
        <f>'Financial Info'!N121</f>
        <v>N/A</v>
      </c>
      <c r="M32" s="140" t="str">
        <f>'Financial Info'!O121</f>
        <v>N/A</v>
      </c>
    </row>
  </sheetData>
  <mergeCells count="14">
    <mergeCell ref="B10:C10"/>
    <mergeCell ref="B5:C5"/>
    <mergeCell ref="B6:C6"/>
    <mergeCell ref="B7:C7"/>
    <mergeCell ref="B8:C8"/>
    <mergeCell ref="B9:C9"/>
    <mergeCell ref="B17:C17"/>
    <mergeCell ref="B18:C18"/>
    <mergeCell ref="B11:C11"/>
    <mergeCell ref="B12:C12"/>
    <mergeCell ref="B13:C13"/>
    <mergeCell ref="B14:C14"/>
    <mergeCell ref="B15:C15"/>
    <mergeCell ref="B16:C16"/>
  </mergeCells>
  <conditionalFormatting sqref="C26:I26">
    <cfRule type="expression" dxfId="9" priority="10">
      <formula>C26&lt;$B$26</formula>
    </cfRule>
  </conditionalFormatting>
  <conditionalFormatting sqref="C27:I27">
    <cfRule type="expression" dxfId="8" priority="9">
      <formula>C27&gt;$B$27</formula>
    </cfRule>
  </conditionalFormatting>
  <conditionalFormatting sqref="C28:I28">
    <cfRule type="expression" dxfId="7" priority="8">
      <formula>C28&lt;$B$28</formula>
    </cfRule>
  </conditionalFormatting>
  <conditionalFormatting sqref="C29:I29">
    <cfRule type="expression" dxfId="6" priority="7">
      <formula>C29&gt;$B$29</formula>
    </cfRule>
  </conditionalFormatting>
  <conditionalFormatting sqref="J26:M26">
    <cfRule type="expression" dxfId="5" priority="6">
      <formula>J26&lt;$B$26</formula>
    </cfRule>
  </conditionalFormatting>
  <conditionalFormatting sqref="J27:M27">
    <cfRule type="expression" dxfId="4" priority="5">
      <formula>J27&gt;$B$27</formula>
    </cfRule>
  </conditionalFormatting>
  <conditionalFormatting sqref="J28:M28">
    <cfRule type="expression" dxfId="3" priority="4">
      <formula>J28&lt;$B$28</formula>
    </cfRule>
  </conditionalFormatting>
  <conditionalFormatting sqref="J29:M29">
    <cfRule type="expression" dxfId="2" priority="3">
      <formula>J29&gt;$B$29</formula>
    </cfRule>
  </conditionalFormatting>
  <conditionalFormatting sqref="C31:M31">
    <cfRule type="expression" dxfId="1" priority="2">
      <formula>C31&lt;$B$31</formula>
    </cfRule>
  </conditionalFormatting>
  <conditionalFormatting sqref="C32:M32">
    <cfRule type="expression" dxfId="0" priority="1">
      <formula>C32&lt;$B$32</formula>
    </cfRule>
  </conditionalFormatting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P41"/>
  <sheetViews>
    <sheetView workbookViewId="0">
      <selection activeCell="E43" sqref="E43"/>
    </sheetView>
  </sheetViews>
  <sheetFormatPr defaultRowHeight="15" x14ac:dyDescent="0.25"/>
  <cols>
    <col min="1" max="1" width="32.140625" style="1" bestFit="1" customWidth="1"/>
    <col min="2" max="2" width="16.28515625" bestFit="1" customWidth="1"/>
    <col min="3" max="37" width="11.5703125" bestFit="1" customWidth="1"/>
    <col min="38" max="42" width="11.7109375" bestFit="1" customWidth="1"/>
    <col min="257" max="257" width="32.140625" bestFit="1" customWidth="1"/>
    <col min="258" max="293" width="11.5703125" bestFit="1" customWidth="1"/>
    <col min="513" max="513" width="32.140625" bestFit="1" customWidth="1"/>
    <col min="514" max="549" width="11.5703125" bestFit="1" customWidth="1"/>
    <col min="769" max="769" width="32.140625" bestFit="1" customWidth="1"/>
    <col min="770" max="805" width="11.5703125" bestFit="1" customWidth="1"/>
    <col min="1025" max="1025" width="32.140625" bestFit="1" customWidth="1"/>
    <col min="1026" max="1061" width="11.5703125" bestFit="1" customWidth="1"/>
    <col min="1281" max="1281" width="32.140625" bestFit="1" customWidth="1"/>
    <col min="1282" max="1317" width="11.5703125" bestFit="1" customWidth="1"/>
    <col min="1537" max="1537" width="32.140625" bestFit="1" customWidth="1"/>
    <col min="1538" max="1573" width="11.5703125" bestFit="1" customWidth="1"/>
    <col min="1793" max="1793" width="32.140625" bestFit="1" customWidth="1"/>
    <col min="1794" max="1829" width="11.5703125" bestFit="1" customWidth="1"/>
    <col min="2049" max="2049" width="32.140625" bestFit="1" customWidth="1"/>
    <col min="2050" max="2085" width="11.5703125" bestFit="1" customWidth="1"/>
    <col min="2305" max="2305" width="32.140625" bestFit="1" customWidth="1"/>
    <col min="2306" max="2341" width="11.5703125" bestFit="1" customWidth="1"/>
    <col min="2561" max="2561" width="32.140625" bestFit="1" customWidth="1"/>
    <col min="2562" max="2597" width="11.5703125" bestFit="1" customWidth="1"/>
    <col min="2817" max="2817" width="32.140625" bestFit="1" customWidth="1"/>
    <col min="2818" max="2853" width="11.5703125" bestFit="1" customWidth="1"/>
    <col min="3073" max="3073" width="32.140625" bestFit="1" customWidth="1"/>
    <col min="3074" max="3109" width="11.5703125" bestFit="1" customWidth="1"/>
    <col min="3329" max="3329" width="32.140625" bestFit="1" customWidth="1"/>
    <col min="3330" max="3365" width="11.5703125" bestFit="1" customWidth="1"/>
    <col min="3585" max="3585" width="32.140625" bestFit="1" customWidth="1"/>
    <col min="3586" max="3621" width="11.5703125" bestFit="1" customWidth="1"/>
    <col min="3841" max="3841" width="32.140625" bestFit="1" customWidth="1"/>
    <col min="3842" max="3877" width="11.5703125" bestFit="1" customWidth="1"/>
    <col min="4097" max="4097" width="32.140625" bestFit="1" customWidth="1"/>
    <col min="4098" max="4133" width="11.5703125" bestFit="1" customWidth="1"/>
    <col min="4353" max="4353" width="32.140625" bestFit="1" customWidth="1"/>
    <col min="4354" max="4389" width="11.5703125" bestFit="1" customWidth="1"/>
    <col min="4609" max="4609" width="32.140625" bestFit="1" customWidth="1"/>
    <col min="4610" max="4645" width="11.5703125" bestFit="1" customWidth="1"/>
    <col min="4865" max="4865" width="32.140625" bestFit="1" customWidth="1"/>
    <col min="4866" max="4901" width="11.5703125" bestFit="1" customWidth="1"/>
    <col min="5121" max="5121" width="32.140625" bestFit="1" customWidth="1"/>
    <col min="5122" max="5157" width="11.5703125" bestFit="1" customWidth="1"/>
    <col min="5377" max="5377" width="32.140625" bestFit="1" customWidth="1"/>
    <col min="5378" max="5413" width="11.5703125" bestFit="1" customWidth="1"/>
    <col min="5633" max="5633" width="32.140625" bestFit="1" customWidth="1"/>
    <col min="5634" max="5669" width="11.5703125" bestFit="1" customWidth="1"/>
    <col min="5889" max="5889" width="32.140625" bestFit="1" customWidth="1"/>
    <col min="5890" max="5925" width="11.5703125" bestFit="1" customWidth="1"/>
    <col min="6145" max="6145" width="32.140625" bestFit="1" customWidth="1"/>
    <col min="6146" max="6181" width="11.5703125" bestFit="1" customWidth="1"/>
    <col min="6401" max="6401" width="32.140625" bestFit="1" customWidth="1"/>
    <col min="6402" max="6437" width="11.5703125" bestFit="1" customWidth="1"/>
    <col min="6657" max="6657" width="32.140625" bestFit="1" customWidth="1"/>
    <col min="6658" max="6693" width="11.5703125" bestFit="1" customWidth="1"/>
    <col min="6913" max="6913" width="32.140625" bestFit="1" customWidth="1"/>
    <col min="6914" max="6949" width="11.5703125" bestFit="1" customWidth="1"/>
    <col min="7169" max="7169" width="32.140625" bestFit="1" customWidth="1"/>
    <col min="7170" max="7205" width="11.5703125" bestFit="1" customWidth="1"/>
    <col min="7425" max="7425" width="32.140625" bestFit="1" customWidth="1"/>
    <col min="7426" max="7461" width="11.5703125" bestFit="1" customWidth="1"/>
    <col min="7681" max="7681" width="32.140625" bestFit="1" customWidth="1"/>
    <col min="7682" max="7717" width="11.5703125" bestFit="1" customWidth="1"/>
    <col min="7937" max="7937" width="32.140625" bestFit="1" customWidth="1"/>
    <col min="7938" max="7973" width="11.5703125" bestFit="1" customWidth="1"/>
    <col min="8193" max="8193" width="32.140625" bestFit="1" customWidth="1"/>
    <col min="8194" max="8229" width="11.5703125" bestFit="1" customWidth="1"/>
    <col min="8449" max="8449" width="32.140625" bestFit="1" customWidth="1"/>
    <col min="8450" max="8485" width="11.5703125" bestFit="1" customWidth="1"/>
    <col min="8705" max="8705" width="32.140625" bestFit="1" customWidth="1"/>
    <col min="8706" max="8741" width="11.5703125" bestFit="1" customWidth="1"/>
    <col min="8961" max="8961" width="32.140625" bestFit="1" customWidth="1"/>
    <col min="8962" max="8997" width="11.5703125" bestFit="1" customWidth="1"/>
    <col min="9217" max="9217" width="32.140625" bestFit="1" customWidth="1"/>
    <col min="9218" max="9253" width="11.5703125" bestFit="1" customWidth="1"/>
    <col min="9473" max="9473" width="32.140625" bestFit="1" customWidth="1"/>
    <col min="9474" max="9509" width="11.5703125" bestFit="1" customWidth="1"/>
    <col min="9729" max="9729" width="32.140625" bestFit="1" customWidth="1"/>
    <col min="9730" max="9765" width="11.5703125" bestFit="1" customWidth="1"/>
    <col min="9985" max="9985" width="32.140625" bestFit="1" customWidth="1"/>
    <col min="9986" max="10021" width="11.5703125" bestFit="1" customWidth="1"/>
    <col min="10241" max="10241" width="32.140625" bestFit="1" customWidth="1"/>
    <col min="10242" max="10277" width="11.5703125" bestFit="1" customWidth="1"/>
    <col min="10497" max="10497" width="32.140625" bestFit="1" customWidth="1"/>
    <col min="10498" max="10533" width="11.5703125" bestFit="1" customWidth="1"/>
    <col min="10753" max="10753" width="32.140625" bestFit="1" customWidth="1"/>
    <col min="10754" max="10789" width="11.5703125" bestFit="1" customWidth="1"/>
    <col min="11009" max="11009" width="32.140625" bestFit="1" customWidth="1"/>
    <col min="11010" max="11045" width="11.5703125" bestFit="1" customWidth="1"/>
    <col min="11265" max="11265" width="32.140625" bestFit="1" customWidth="1"/>
    <col min="11266" max="11301" width="11.5703125" bestFit="1" customWidth="1"/>
    <col min="11521" max="11521" width="32.140625" bestFit="1" customWidth="1"/>
    <col min="11522" max="11557" width="11.5703125" bestFit="1" customWidth="1"/>
    <col min="11777" max="11777" width="32.140625" bestFit="1" customWidth="1"/>
    <col min="11778" max="11813" width="11.5703125" bestFit="1" customWidth="1"/>
    <col min="12033" max="12033" width="32.140625" bestFit="1" customWidth="1"/>
    <col min="12034" max="12069" width="11.5703125" bestFit="1" customWidth="1"/>
    <col min="12289" max="12289" width="32.140625" bestFit="1" customWidth="1"/>
    <col min="12290" max="12325" width="11.5703125" bestFit="1" customWidth="1"/>
    <col min="12545" max="12545" width="32.140625" bestFit="1" customWidth="1"/>
    <col min="12546" max="12581" width="11.5703125" bestFit="1" customWidth="1"/>
    <col min="12801" max="12801" width="32.140625" bestFit="1" customWidth="1"/>
    <col min="12802" max="12837" width="11.5703125" bestFit="1" customWidth="1"/>
    <col min="13057" max="13057" width="32.140625" bestFit="1" customWidth="1"/>
    <col min="13058" max="13093" width="11.5703125" bestFit="1" customWidth="1"/>
    <col min="13313" max="13313" width="32.140625" bestFit="1" customWidth="1"/>
    <col min="13314" max="13349" width="11.5703125" bestFit="1" customWidth="1"/>
    <col min="13569" max="13569" width="32.140625" bestFit="1" customWidth="1"/>
    <col min="13570" max="13605" width="11.5703125" bestFit="1" customWidth="1"/>
    <col min="13825" max="13825" width="32.140625" bestFit="1" customWidth="1"/>
    <col min="13826" max="13861" width="11.5703125" bestFit="1" customWidth="1"/>
    <col min="14081" max="14081" width="32.140625" bestFit="1" customWidth="1"/>
    <col min="14082" max="14117" width="11.5703125" bestFit="1" customWidth="1"/>
    <col min="14337" max="14337" width="32.140625" bestFit="1" customWidth="1"/>
    <col min="14338" max="14373" width="11.5703125" bestFit="1" customWidth="1"/>
    <col min="14593" max="14593" width="32.140625" bestFit="1" customWidth="1"/>
    <col min="14594" max="14629" width="11.5703125" bestFit="1" customWidth="1"/>
    <col min="14849" max="14849" width="32.140625" bestFit="1" customWidth="1"/>
    <col min="14850" max="14885" width="11.5703125" bestFit="1" customWidth="1"/>
    <col min="15105" max="15105" width="32.140625" bestFit="1" customWidth="1"/>
    <col min="15106" max="15141" width="11.5703125" bestFit="1" customWidth="1"/>
    <col min="15361" max="15361" width="32.140625" bestFit="1" customWidth="1"/>
    <col min="15362" max="15397" width="11.5703125" bestFit="1" customWidth="1"/>
    <col min="15617" max="15617" width="32.140625" bestFit="1" customWidth="1"/>
    <col min="15618" max="15653" width="11.5703125" bestFit="1" customWidth="1"/>
    <col min="15873" max="15873" width="32.140625" bestFit="1" customWidth="1"/>
    <col min="15874" max="15909" width="11.5703125" bestFit="1" customWidth="1"/>
    <col min="16129" max="16129" width="32.140625" bestFit="1" customWidth="1"/>
    <col min="16130" max="16165" width="11.5703125" bestFit="1" customWidth="1"/>
  </cols>
  <sheetData>
    <row r="1" spans="1:42" x14ac:dyDescent="0.25">
      <c r="A1" s="1" t="s">
        <v>321</v>
      </c>
    </row>
    <row r="2" spans="1:42" x14ac:dyDescent="0.25">
      <c r="A2" s="1" t="s">
        <v>98</v>
      </c>
      <c r="B2" s="2">
        <v>85</v>
      </c>
      <c r="C2" s="2">
        <v>86</v>
      </c>
      <c r="D2" s="2">
        <v>87</v>
      </c>
      <c r="E2" s="2">
        <v>88</v>
      </c>
      <c r="F2" s="2">
        <v>89</v>
      </c>
      <c r="G2" s="2">
        <v>90</v>
      </c>
      <c r="H2" s="2">
        <v>91</v>
      </c>
      <c r="I2" s="2">
        <v>92</v>
      </c>
      <c r="J2" s="2">
        <v>93</v>
      </c>
      <c r="K2" s="2">
        <v>94</v>
      </c>
      <c r="L2" s="2">
        <v>95</v>
      </c>
      <c r="M2" s="2">
        <v>96</v>
      </c>
      <c r="N2" s="2">
        <v>97</v>
      </c>
      <c r="O2" s="2">
        <v>98</v>
      </c>
      <c r="P2" s="2">
        <v>99</v>
      </c>
      <c r="Q2" s="2">
        <v>100</v>
      </c>
      <c r="R2" s="2">
        <v>101</v>
      </c>
      <c r="S2" s="2">
        <v>102</v>
      </c>
      <c r="T2" s="2">
        <v>103</v>
      </c>
      <c r="U2" s="2">
        <v>104</v>
      </c>
      <c r="V2" s="2">
        <v>105</v>
      </c>
      <c r="W2" s="2">
        <v>106</v>
      </c>
      <c r="X2" s="2">
        <v>107</v>
      </c>
      <c r="Y2" s="2">
        <v>108</v>
      </c>
      <c r="Z2" s="2">
        <v>109</v>
      </c>
      <c r="AA2" s="2">
        <v>110</v>
      </c>
      <c r="AB2" s="2">
        <v>111</v>
      </c>
      <c r="AC2" s="2">
        <v>112</v>
      </c>
      <c r="AD2" s="2">
        <v>113</v>
      </c>
      <c r="AE2" s="2">
        <v>114</v>
      </c>
      <c r="AF2" s="2">
        <v>115</v>
      </c>
      <c r="AG2" s="2">
        <v>116</v>
      </c>
      <c r="AH2" s="2">
        <v>117</v>
      </c>
      <c r="AI2" s="2">
        <v>118</v>
      </c>
      <c r="AJ2" s="2">
        <v>119</v>
      </c>
      <c r="AK2" s="2">
        <v>120</v>
      </c>
      <c r="AL2" s="2">
        <v>121</v>
      </c>
      <c r="AM2" s="2">
        <v>122</v>
      </c>
      <c r="AN2" s="2">
        <v>123</v>
      </c>
      <c r="AO2" s="2">
        <v>124</v>
      </c>
      <c r="AP2" s="2">
        <v>125</v>
      </c>
    </row>
    <row r="4" spans="1:42" x14ac:dyDescent="0.25">
      <c r="A4" s="1" t="s">
        <v>99</v>
      </c>
    </row>
    <row r="5" spans="1:42" x14ac:dyDescent="0.25">
      <c r="A5" s="3" t="s">
        <v>93</v>
      </c>
      <c r="B5" t="s">
        <v>304</v>
      </c>
      <c r="C5" t="s">
        <v>304</v>
      </c>
      <c r="D5" t="s">
        <v>304</v>
      </c>
      <c r="E5" t="s">
        <v>304</v>
      </c>
      <c r="F5" t="s">
        <v>304</v>
      </c>
      <c r="G5" t="s">
        <v>304</v>
      </c>
      <c r="H5" t="s">
        <v>304</v>
      </c>
      <c r="I5" t="s">
        <v>304</v>
      </c>
      <c r="J5" t="s">
        <v>304</v>
      </c>
      <c r="K5" t="s">
        <v>304</v>
      </c>
      <c r="L5" t="s">
        <v>304</v>
      </c>
      <c r="M5" t="s">
        <v>304</v>
      </c>
      <c r="N5" t="s">
        <v>304</v>
      </c>
      <c r="O5" t="s">
        <v>304</v>
      </c>
      <c r="P5" t="s">
        <v>304</v>
      </c>
      <c r="Q5" t="s">
        <v>114</v>
      </c>
      <c r="R5" t="s">
        <v>114</v>
      </c>
      <c r="S5" t="s">
        <v>114</v>
      </c>
      <c r="T5" t="s">
        <v>114</v>
      </c>
      <c r="U5" t="s">
        <v>114</v>
      </c>
      <c r="V5" t="s">
        <v>114</v>
      </c>
      <c r="W5" t="s">
        <v>309</v>
      </c>
      <c r="X5" t="s">
        <v>309</v>
      </c>
      <c r="Y5" t="s">
        <v>309</v>
      </c>
      <c r="Z5" t="s">
        <v>309</v>
      </c>
      <c r="AA5" t="s">
        <v>309</v>
      </c>
      <c r="AB5" t="s">
        <v>309</v>
      </c>
      <c r="AC5" t="s">
        <v>309</v>
      </c>
      <c r="AD5" t="s">
        <v>309</v>
      </c>
      <c r="AE5" t="s">
        <v>309</v>
      </c>
      <c r="AF5" t="s">
        <v>309</v>
      </c>
      <c r="AG5" t="s">
        <v>309</v>
      </c>
      <c r="AH5" t="s">
        <v>309</v>
      </c>
      <c r="AI5" t="s">
        <v>309</v>
      </c>
      <c r="AJ5" t="s">
        <v>309</v>
      </c>
      <c r="AK5" t="s">
        <v>309</v>
      </c>
      <c r="AL5">
        <v>0</v>
      </c>
      <c r="AM5">
        <v>0</v>
      </c>
      <c r="AN5">
        <v>0</v>
      </c>
      <c r="AO5">
        <v>0</v>
      </c>
      <c r="AP5">
        <v>0</v>
      </c>
    </row>
    <row r="6" spans="1:42" x14ac:dyDescent="0.25">
      <c r="A6" s="3" t="s">
        <v>94</v>
      </c>
      <c r="B6" t="s">
        <v>305</v>
      </c>
      <c r="C6" t="s">
        <v>305</v>
      </c>
      <c r="D6" t="s">
        <v>305</v>
      </c>
      <c r="E6" t="s">
        <v>305</v>
      </c>
      <c r="F6" t="s">
        <v>305</v>
      </c>
      <c r="G6" t="s">
        <v>305</v>
      </c>
      <c r="H6" t="s">
        <v>305</v>
      </c>
      <c r="I6" t="s">
        <v>305</v>
      </c>
      <c r="J6" t="s">
        <v>305</v>
      </c>
      <c r="K6" t="s">
        <v>305</v>
      </c>
      <c r="L6" t="s">
        <v>305</v>
      </c>
      <c r="M6" t="s">
        <v>305</v>
      </c>
      <c r="N6" t="s">
        <v>305</v>
      </c>
      <c r="O6" t="s">
        <v>305</v>
      </c>
      <c r="P6" t="s">
        <v>305</v>
      </c>
      <c r="Q6" t="s">
        <v>307</v>
      </c>
      <c r="R6" t="s">
        <v>307</v>
      </c>
      <c r="S6" t="s">
        <v>307</v>
      </c>
      <c r="T6" t="s">
        <v>307</v>
      </c>
      <c r="U6" t="s">
        <v>307</v>
      </c>
      <c r="V6" t="s">
        <v>307</v>
      </c>
      <c r="W6" t="s">
        <v>310</v>
      </c>
      <c r="X6" t="s">
        <v>310</v>
      </c>
      <c r="Y6" t="s">
        <v>310</v>
      </c>
      <c r="Z6" t="s">
        <v>310</v>
      </c>
      <c r="AA6" t="s">
        <v>310</v>
      </c>
      <c r="AB6" t="s">
        <v>310</v>
      </c>
      <c r="AC6" t="s">
        <v>310</v>
      </c>
      <c r="AD6" t="s">
        <v>310</v>
      </c>
      <c r="AE6" t="s">
        <v>310</v>
      </c>
      <c r="AF6" t="s">
        <v>310</v>
      </c>
      <c r="AG6" t="s">
        <v>310</v>
      </c>
      <c r="AH6" t="s">
        <v>310</v>
      </c>
      <c r="AI6" t="s">
        <v>310</v>
      </c>
      <c r="AJ6" t="s">
        <v>310</v>
      </c>
      <c r="AK6" t="s">
        <v>310</v>
      </c>
      <c r="AL6" t="s">
        <v>430</v>
      </c>
      <c r="AM6" t="s">
        <v>430</v>
      </c>
      <c r="AN6" t="s">
        <v>430</v>
      </c>
      <c r="AO6" t="s">
        <v>430</v>
      </c>
      <c r="AP6" t="s">
        <v>430</v>
      </c>
    </row>
    <row r="7" spans="1:42" x14ac:dyDescent="0.25">
      <c r="A7" s="3" t="s">
        <v>95</v>
      </c>
      <c r="B7" t="s">
        <v>306</v>
      </c>
      <c r="C7" t="s">
        <v>306</v>
      </c>
      <c r="D7" t="s">
        <v>306</v>
      </c>
      <c r="E7" t="s">
        <v>306</v>
      </c>
      <c r="F7" t="s">
        <v>306</v>
      </c>
      <c r="G7" t="s">
        <v>306</v>
      </c>
      <c r="H7" t="s">
        <v>306</v>
      </c>
      <c r="I7" t="s">
        <v>306</v>
      </c>
      <c r="J7" t="s">
        <v>306</v>
      </c>
      <c r="K7" t="s">
        <v>306</v>
      </c>
      <c r="L7" t="s">
        <v>306</v>
      </c>
      <c r="M7" t="s">
        <v>306</v>
      </c>
      <c r="N7" t="s">
        <v>306</v>
      </c>
      <c r="O7" t="s">
        <v>306</v>
      </c>
      <c r="P7" t="s">
        <v>306</v>
      </c>
      <c r="Q7" t="s">
        <v>308</v>
      </c>
      <c r="R7" t="s">
        <v>308</v>
      </c>
      <c r="S7" t="s">
        <v>308</v>
      </c>
      <c r="T7" t="s">
        <v>308</v>
      </c>
      <c r="U7" t="s">
        <v>308</v>
      </c>
      <c r="V7" t="s">
        <v>308</v>
      </c>
      <c r="W7" t="s">
        <v>311</v>
      </c>
      <c r="X7" t="s">
        <v>311</v>
      </c>
      <c r="Y7" t="s">
        <v>311</v>
      </c>
      <c r="Z7" t="s">
        <v>311</v>
      </c>
      <c r="AA7" t="s">
        <v>311</v>
      </c>
      <c r="AB7" t="s">
        <v>311</v>
      </c>
      <c r="AC7" t="s">
        <v>311</v>
      </c>
      <c r="AD7" t="s">
        <v>311</v>
      </c>
      <c r="AE7" t="s">
        <v>311</v>
      </c>
      <c r="AF7" t="s">
        <v>311</v>
      </c>
      <c r="AG7" t="s">
        <v>311</v>
      </c>
      <c r="AH7" t="s">
        <v>311</v>
      </c>
      <c r="AI7" t="s">
        <v>311</v>
      </c>
      <c r="AJ7" t="s">
        <v>311</v>
      </c>
      <c r="AK7" t="s">
        <v>311</v>
      </c>
      <c r="AL7">
        <v>0</v>
      </c>
      <c r="AM7">
        <v>0</v>
      </c>
      <c r="AN7">
        <v>0</v>
      </c>
      <c r="AO7">
        <v>0</v>
      </c>
      <c r="AP7">
        <v>0</v>
      </c>
    </row>
    <row r="9" spans="1:42" x14ac:dyDescent="0.25">
      <c r="A9" s="1" t="s">
        <v>92</v>
      </c>
      <c r="B9" s="2">
        <v>85</v>
      </c>
      <c r="C9" s="2">
        <v>86</v>
      </c>
      <c r="D9" s="2">
        <v>87</v>
      </c>
      <c r="E9" s="2">
        <v>88</v>
      </c>
      <c r="F9" s="2">
        <v>89</v>
      </c>
      <c r="G9" s="2">
        <v>90</v>
      </c>
      <c r="H9" s="2">
        <v>91</v>
      </c>
      <c r="I9" s="2">
        <v>92</v>
      </c>
      <c r="J9" s="2">
        <v>93</v>
      </c>
      <c r="K9" s="2">
        <v>94</v>
      </c>
      <c r="L9" s="2">
        <v>95</v>
      </c>
      <c r="M9" s="2">
        <v>96</v>
      </c>
      <c r="N9" s="2">
        <v>97</v>
      </c>
      <c r="O9" s="2">
        <v>98</v>
      </c>
      <c r="P9" s="2">
        <v>99</v>
      </c>
      <c r="Q9" s="2">
        <v>100</v>
      </c>
      <c r="R9" s="2">
        <v>101</v>
      </c>
      <c r="S9" s="2">
        <v>102</v>
      </c>
      <c r="T9" s="2">
        <v>103</v>
      </c>
      <c r="U9" s="2">
        <v>104</v>
      </c>
      <c r="V9" s="2">
        <v>105</v>
      </c>
      <c r="W9" s="2">
        <v>106</v>
      </c>
      <c r="X9" s="2">
        <v>107</v>
      </c>
      <c r="Y9" s="2">
        <v>108</v>
      </c>
      <c r="Z9" s="2">
        <v>109</v>
      </c>
      <c r="AA9" s="2">
        <v>110</v>
      </c>
      <c r="AB9" s="2">
        <v>111</v>
      </c>
      <c r="AC9" s="2">
        <v>112</v>
      </c>
      <c r="AD9" s="2">
        <v>113</v>
      </c>
      <c r="AE9" s="2">
        <v>114</v>
      </c>
      <c r="AF9" s="2">
        <v>115</v>
      </c>
      <c r="AG9" s="2">
        <v>116</v>
      </c>
      <c r="AH9" s="2">
        <v>117</v>
      </c>
      <c r="AI9" s="2">
        <v>118</v>
      </c>
      <c r="AJ9" s="2">
        <v>119</v>
      </c>
      <c r="AK9" s="2">
        <v>120</v>
      </c>
      <c r="AL9" s="2">
        <v>121</v>
      </c>
      <c r="AM9" s="2">
        <v>122</v>
      </c>
      <c r="AN9" s="2">
        <v>123</v>
      </c>
      <c r="AO9" s="2">
        <v>124</v>
      </c>
      <c r="AP9" s="2">
        <v>125</v>
      </c>
    </row>
    <row r="10" spans="1:4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42" s="3" customFormat="1" x14ac:dyDescent="0.25">
      <c r="A11" s="1" t="s">
        <v>100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42" s="3" customFormat="1" x14ac:dyDescent="0.25">
      <c r="A12" s="3" t="s">
        <v>93</v>
      </c>
      <c r="B12" t="s">
        <v>312</v>
      </c>
      <c r="C12" t="s">
        <v>312</v>
      </c>
      <c r="D12" t="s">
        <v>312</v>
      </c>
      <c r="E12" t="s">
        <v>312</v>
      </c>
      <c r="F12" t="s">
        <v>312</v>
      </c>
      <c r="G12" t="s">
        <v>312</v>
      </c>
      <c r="H12" t="s">
        <v>312</v>
      </c>
      <c r="I12" t="s">
        <v>312</v>
      </c>
      <c r="J12" t="s">
        <v>312</v>
      </c>
      <c r="K12" t="s">
        <v>312</v>
      </c>
      <c r="L12" t="s">
        <v>312</v>
      </c>
      <c r="M12" t="s">
        <v>312</v>
      </c>
      <c r="N12" t="s">
        <v>312</v>
      </c>
      <c r="O12" t="s">
        <v>312</v>
      </c>
      <c r="P12" t="s">
        <v>312</v>
      </c>
      <c r="Q12" t="s">
        <v>315</v>
      </c>
      <c r="R12" t="s">
        <v>315</v>
      </c>
      <c r="S12" t="s">
        <v>315</v>
      </c>
      <c r="T12" t="s">
        <v>315</v>
      </c>
      <c r="U12" t="s">
        <v>315</v>
      </c>
      <c r="V12" t="s">
        <v>315</v>
      </c>
      <c r="W12" t="s">
        <v>318</v>
      </c>
      <c r="X12" t="s">
        <v>318</v>
      </c>
      <c r="Y12" t="s">
        <v>318</v>
      </c>
      <c r="Z12" t="s">
        <v>318</v>
      </c>
      <c r="AA12" t="s">
        <v>318</v>
      </c>
      <c r="AB12" t="s">
        <v>318</v>
      </c>
      <c r="AC12" t="s">
        <v>318</v>
      </c>
      <c r="AD12" t="s">
        <v>318</v>
      </c>
      <c r="AE12" t="s">
        <v>318</v>
      </c>
      <c r="AF12" t="s">
        <v>318</v>
      </c>
      <c r="AG12" t="s">
        <v>318</v>
      </c>
      <c r="AH12" t="s">
        <v>318</v>
      </c>
      <c r="AI12" t="s">
        <v>318</v>
      </c>
      <c r="AJ12" t="s">
        <v>318</v>
      </c>
      <c r="AK12" t="s">
        <v>318</v>
      </c>
      <c r="AL12">
        <v>0</v>
      </c>
      <c r="AM12">
        <v>0</v>
      </c>
      <c r="AN12">
        <v>0</v>
      </c>
      <c r="AO12">
        <v>0</v>
      </c>
      <c r="AP12">
        <v>0</v>
      </c>
    </row>
    <row r="13" spans="1:42" s="3" customFormat="1" x14ac:dyDescent="0.25">
      <c r="A13" s="3" t="s">
        <v>94</v>
      </c>
      <c r="B13" t="s">
        <v>313</v>
      </c>
      <c r="C13" t="s">
        <v>313</v>
      </c>
      <c r="D13" t="s">
        <v>313</v>
      </c>
      <c r="E13" t="s">
        <v>313</v>
      </c>
      <c r="F13" t="s">
        <v>313</v>
      </c>
      <c r="G13" t="s">
        <v>313</v>
      </c>
      <c r="H13" t="s">
        <v>313</v>
      </c>
      <c r="I13" t="s">
        <v>313</v>
      </c>
      <c r="J13" t="s">
        <v>313</v>
      </c>
      <c r="K13" t="s">
        <v>313</v>
      </c>
      <c r="L13" t="s">
        <v>313</v>
      </c>
      <c r="M13" t="s">
        <v>313</v>
      </c>
      <c r="N13" t="s">
        <v>313</v>
      </c>
      <c r="O13" t="s">
        <v>313</v>
      </c>
      <c r="P13" t="s">
        <v>313</v>
      </c>
      <c r="Q13" t="s">
        <v>316</v>
      </c>
      <c r="R13" t="s">
        <v>316</v>
      </c>
      <c r="S13" t="s">
        <v>316</v>
      </c>
      <c r="T13" t="s">
        <v>316</v>
      </c>
      <c r="U13" t="s">
        <v>316</v>
      </c>
      <c r="V13" t="s">
        <v>316</v>
      </c>
      <c r="W13" t="s">
        <v>319</v>
      </c>
      <c r="X13" t="s">
        <v>319</v>
      </c>
      <c r="Y13" t="s">
        <v>319</v>
      </c>
      <c r="Z13" t="s">
        <v>319</v>
      </c>
      <c r="AA13" t="s">
        <v>319</v>
      </c>
      <c r="AB13" t="s">
        <v>319</v>
      </c>
      <c r="AC13" t="s">
        <v>319</v>
      </c>
      <c r="AD13" t="s">
        <v>319</v>
      </c>
      <c r="AE13" t="s">
        <v>319</v>
      </c>
      <c r="AF13" t="s">
        <v>319</v>
      </c>
      <c r="AG13" t="s">
        <v>319</v>
      </c>
      <c r="AH13" t="s">
        <v>319</v>
      </c>
      <c r="AI13" t="s">
        <v>319</v>
      </c>
      <c r="AJ13" t="s">
        <v>319</v>
      </c>
      <c r="AK13" t="s">
        <v>319</v>
      </c>
      <c r="AL13" s="3" t="s">
        <v>431</v>
      </c>
      <c r="AM13" s="3" t="s">
        <v>431</v>
      </c>
      <c r="AN13" s="3" t="s">
        <v>431</v>
      </c>
      <c r="AO13" s="3" t="s">
        <v>431</v>
      </c>
      <c r="AP13" s="3" t="s">
        <v>431</v>
      </c>
    </row>
    <row r="14" spans="1:42" x14ac:dyDescent="0.25">
      <c r="A14" s="3" t="s">
        <v>95</v>
      </c>
      <c r="B14" t="s">
        <v>314</v>
      </c>
      <c r="C14" t="s">
        <v>314</v>
      </c>
      <c r="D14" t="s">
        <v>314</v>
      </c>
      <c r="E14" t="s">
        <v>314</v>
      </c>
      <c r="F14" t="s">
        <v>314</v>
      </c>
      <c r="G14" t="s">
        <v>314</v>
      </c>
      <c r="H14" t="s">
        <v>314</v>
      </c>
      <c r="I14" t="s">
        <v>314</v>
      </c>
      <c r="J14" t="s">
        <v>314</v>
      </c>
      <c r="K14" t="s">
        <v>314</v>
      </c>
      <c r="L14" t="s">
        <v>314</v>
      </c>
      <c r="M14" t="s">
        <v>314</v>
      </c>
      <c r="N14" t="s">
        <v>314</v>
      </c>
      <c r="O14" t="s">
        <v>314</v>
      </c>
      <c r="P14" t="s">
        <v>314</v>
      </c>
      <c r="Q14" t="s">
        <v>317</v>
      </c>
      <c r="R14" t="s">
        <v>317</v>
      </c>
      <c r="S14" t="s">
        <v>317</v>
      </c>
      <c r="T14" t="s">
        <v>317</v>
      </c>
      <c r="U14" t="s">
        <v>317</v>
      </c>
      <c r="V14" t="s">
        <v>317</v>
      </c>
      <c r="W14" t="s">
        <v>320</v>
      </c>
      <c r="X14" t="s">
        <v>320</v>
      </c>
      <c r="Y14" t="s">
        <v>320</v>
      </c>
      <c r="Z14" t="s">
        <v>320</v>
      </c>
      <c r="AA14" t="s">
        <v>320</v>
      </c>
      <c r="AB14" t="s">
        <v>320</v>
      </c>
      <c r="AC14" t="s">
        <v>320</v>
      </c>
      <c r="AD14" t="s">
        <v>320</v>
      </c>
      <c r="AE14" t="s">
        <v>320</v>
      </c>
      <c r="AF14" t="s">
        <v>320</v>
      </c>
      <c r="AG14" t="s">
        <v>320</v>
      </c>
      <c r="AH14" t="s">
        <v>320</v>
      </c>
      <c r="AI14" t="s">
        <v>320</v>
      </c>
      <c r="AJ14" t="s">
        <v>320</v>
      </c>
      <c r="AK14" t="s">
        <v>320</v>
      </c>
      <c r="AL14">
        <v>0</v>
      </c>
      <c r="AM14">
        <v>0</v>
      </c>
      <c r="AN14">
        <v>0</v>
      </c>
      <c r="AO14">
        <v>0</v>
      </c>
      <c r="AP14">
        <v>0</v>
      </c>
    </row>
    <row r="16" spans="1:42" x14ac:dyDescent="0.25">
      <c r="A16" s="1" t="s">
        <v>92</v>
      </c>
      <c r="B16" s="2">
        <v>85</v>
      </c>
      <c r="C16" s="2">
        <v>86</v>
      </c>
      <c r="D16" s="2">
        <v>87</v>
      </c>
      <c r="E16" s="2">
        <v>88</v>
      </c>
      <c r="F16" s="2">
        <v>89</v>
      </c>
      <c r="G16" s="2">
        <v>90</v>
      </c>
      <c r="H16" s="2">
        <v>91</v>
      </c>
      <c r="I16" s="2">
        <v>92</v>
      </c>
      <c r="J16" s="2">
        <v>93</v>
      </c>
      <c r="K16" s="2">
        <v>94</v>
      </c>
      <c r="L16" s="2">
        <v>95</v>
      </c>
      <c r="M16" s="2">
        <v>96</v>
      </c>
      <c r="N16" s="2">
        <v>97</v>
      </c>
      <c r="O16" s="2">
        <v>98</v>
      </c>
      <c r="P16" s="2">
        <v>99</v>
      </c>
      <c r="Q16" s="2">
        <v>100</v>
      </c>
      <c r="R16" s="2">
        <v>101</v>
      </c>
      <c r="S16" s="2">
        <v>102</v>
      </c>
      <c r="T16" s="2">
        <v>103</v>
      </c>
      <c r="U16" s="2">
        <v>104</v>
      </c>
      <c r="V16" s="2">
        <v>105</v>
      </c>
      <c r="W16" s="2">
        <v>106</v>
      </c>
      <c r="X16" s="2">
        <v>107</v>
      </c>
      <c r="Y16" s="2">
        <v>108</v>
      </c>
      <c r="Z16" s="2">
        <v>109</v>
      </c>
      <c r="AA16" s="2">
        <v>110</v>
      </c>
      <c r="AB16" s="2">
        <v>111</v>
      </c>
      <c r="AC16" s="2">
        <v>112</v>
      </c>
      <c r="AD16" s="2">
        <v>113</v>
      </c>
      <c r="AE16" s="2">
        <v>114</v>
      </c>
      <c r="AF16" s="2">
        <v>115</v>
      </c>
      <c r="AG16" s="2">
        <v>116</v>
      </c>
      <c r="AH16" s="2">
        <v>117</v>
      </c>
      <c r="AI16" s="2">
        <v>118</v>
      </c>
      <c r="AJ16" s="2">
        <v>119</v>
      </c>
      <c r="AK16" s="2">
        <v>120</v>
      </c>
      <c r="AL16" s="2">
        <v>121</v>
      </c>
      <c r="AM16" s="2">
        <v>122</v>
      </c>
      <c r="AN16" s="2">
        <v>123</v>
      </c>
      <c r="AO16" s="2">
        <v>124</v>
      </c>
      <c r="AP16" s="2">
        <v>125</v>
      </c>
    </row>
    <row r="18" spans="1:42" x14ac:dyDescent="0.25">
      <c r="A18" s="1" t="s">
        <v>101</v>
      </c>
      <c r="B18" t="s">
        <v>84</v>
      </c>
      <c r="C18" t="s">
        <v>84</v>
      </c>
      <c r="D18" t="s">
        <v>84</v>
      </c>
      <c r="E18" t="s">
        <v>84</v>
      </c>
      <c r="F18" t="s">
        <v>84</v>
      </c>
      <c r="G18" t="s">
        <v>84</v>
      </c>
      <c r="H18" t="s">
        <v>84</v>
      </c>
      <c r="I18" t="s">
        <v>84</v>
      </c>
      <c r="J18" t="s">
        <v>84</v>
      </c>
      <c r="K18" t="s">
        <v>84</v>
      </c>
      <c r="L18" t="s">
        <v>84</v>
      </c>
      <c r="M18" t="s">
        <v>84</v>
      </c>
      <c r="N18" t="s">
        <v>84</v>
      </c>
      <c r="O18" t="s">
        <v>84</v>
      </c>
      <c r="P18" t="s">
        <v>84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103</v>
      </c>
      <c r="X18" t="s">
        <v>103</v>
      </c>
      <c r="Y18" t="s">
        <v>103</v>
      </c>
      <c r="Z18" t="s">
        <v>103</v>
      </c>
      <c r="AA18" t="s">
        <v>103</v>
      </c>
      <c r="AB18" t="s">
        <v>103</v>
      </c>
      <c r="AC18" t="s">
        <v>103</v>
      </c>
      <c r="AD18" t="s">
        <v>103</v>
      </c>
      <c r="AE18" t="s">
        <v>103</v>
      </c>
      <c r="AF18" t="s">
        <v>103</v>
      </c>
      <c r="AG18" t="s">
        <v>103</v>
      </c>
      <c r="AH18" t="s">
        <v>103</v>
      </c>
      <c r="AI18" t="s">
        <v>103</v>
      </c>
      <c r="AJ18" t="s">
        <v>103</v>
      </c>
      <c r="AK18" t="s">
        <v>103</v>
      </c>
      <c r="AL18" t="s">
        <v>103</v>
      </c>
      <c r="AM18" t="s">
        <v>103</v>
      </c>
      <c r="AN18" t="s">
        <v>103</v>
      </c>
      <c r="AO18" t="s">
        <v>103</v>
      </c>
      <c r="AP18" t="s">
        <v>103</v>
      </c>
    </row>
    <row r="20" spans="1:42" x14ac:dyDescent="0.25">
      <c r="A20" s="1" t="s">
        <v>104</v>
      </c>
      <c r="B20">
        <v>6.5</v>
      </c>
      <c r="C20">
        <v>6.5</v>
      </c>
      <c r="D20">
        <v>6.5</v>
      </c>
      <c r="E20">
        <v>6.5</v>
      </c>
      <c r="F20">
        <v>6.5</v>
      </c>
      <c r="G20">
        <v>6.5</v>
      </c>
      <c r="H20">
        <v>6.5</v>
      </c>
      <c r="I20">
        <v>6.5</v>
      </c>
      <c r="J20">
        <v>6.5</v>
      </c>
      <c r="K20">
        <v>6.5</v>
      </c>
      <c r="L20">
        <v>6.5</v>
      </c>
      <c r="M20">
        <v>6.5</v>
      </c>
      <c r="N20">
        <v>6.5</v>
      </c>
      <c r="O20">
        <v>6.5</v>
      </c>
      <c r="P20">
        <v>6.5</v>
      </c>
      <c r="Q20">
        <v>6.5</v>
      </c>
      <c r="R20">
        <v>6.5</v>
      </c>
      <c r="S20">
        <v>6.5</v>
      </c>
      <c r="T20">
        <v>6.5</v>
      </c>
      <c r="U20">
        <v>6.5</v>
      </c>
      <c r="V20">
        <v>6.5</v>
      </c>
      <c r="W20">
        <v>6.5</v>
      </c>
      <c r="X20">
        <v>6.5</v>
      </c>
      <c r="Y20">
        <v>6.5</v>
      </c>
      <c r="Z20">
        <v>6.5</v>
      </c>
      <c r="AA20">
        <v>6.5</v>
      </c>
      <c r="AB20">
        <v>6.5</v>
      </c>
      <c r="AC20">
        <v>6.5</v>
      </c>
      <c r="AD20">
        <v>6.5</v>
      </c>
      <c r="AE20">
        <v>6.5</v>
      </c>
      <c r="AF20">
        <v>6.5</v>
      </c>
      <c r="AG20">
        <v>6.5</v>
      </c>
      <c r="AH20">
        <v>6.5</v>
      </c>
      <c r="AI20">
        <v>6.5</v>
      </c>
      <c r="AJ20">
        <v>6.5</v>
      </c>
      <c r="AK20">
        <v>6.5</v>
      </c>
      <c r="AL20">
        <v>6.5</v>
      </c>
      <c r="AM20">
        <v>6.5</v>
      </c>
      <c r="AN20">
        <v>6.5</v>
      </c>
      <c r="AO20">
        <v>6.5</v>
      </c>
      <c r="AP20">
        <v>6.5</v>
      </c>
    </row>
    <row r="22" spans="1:42" x14ac:dyDescent="0.25">
      <c r="A22" s="1" t="s">
        <v>105</v>
      </c>
      <c r="B22" t="s">
        <v>85</v>
      </c>
      <c r="C22" t="s">
        <v>85</v>
      </c>
      <c r="D22" t="s">
        <v>85</v>
      </c>
      <c r="E22" t="s">
        <v>85</v>
      </c>
      <c r="F22" t="s">
        <v>85</v>
      </c>
      <c r="G22" t="s">
        <v>85</v>
      </c>
      <c r="H22" t="s">
        <v>85</v>
      </c>
      <c r="I22" t="s">
        <v>85</v>
      </c>
      <c r="J22" t="s">
        <v>85</v>
      </c>
      <c r="K22" t="s">
        <v>85</v>
      </c>
      <c r="L22" t="s">
        <v>85</v>
      </c>
      <c r="M22" t="s">
        <v>85</v>
      </c>
      <c r="N22" t="s">
        <v>85</v>
      </c>
      <c r="O22" t="s">
        <v>85</v>
      </c>
      <c r="P22" t="s">
        <v>85</v>
      </c>
      <c r="Q22" t="s">
        <v>85</v>
      </c>
      <c r="R22" t="s">
        <v>85</v>
      </c>
      <c r="S22" t="s">
        <v>85</v>
      </c>
      <c r="T22" t="s">
        <v>85</v>
      </c>
      <c r="U22" t="s">
        <v>85</v>
      </c>
      <c r="V22" t="s">
        <v>85</v>
      </c>
      <c r="W22" t="s">
        <v>85</v>
      </c>
      <c r="X22" t="s">
        <v>85</v>
      </c>
      <c r="Y22" t="s">
        <v>85</v>
      </c>
      <c r="Z22" t="s">
        <v>85</v>
      </c>
      <c r="AA22" t="s">
        <v>85</v>
      </c>
      <c r="AB22" t="s">
        <v>85</v>
      </c>
      <c r="AC22" t="s">
        <v>85</v>
      </c>
      <c r="AD22" t="s">
        <v>85</v>
      </c>
      <c r="AE22" t="s">
        <v>85</v>
      </c>
      <c r="AF22" t="s">
        <v>85</v>
      </c>
      <c r="AG22" t="s">
        <v>85</v>
      </c>
      <c r="AH22" t="s">
        <v>85</v>
      </c>
      <c r="AI22" t="s">
        <v>85</v>
      </c>
      <c r="AJ22" t="s">
        <v>85</v>
      </c>
      <c r="AK22" t="s">
        <v>85</v>
      </c>
      <c r="AL22" t="s">
        <v>85</v>
      </c>
      <c r="AM22" t="s">
        <v>85</v>
      </c>
      <c r="AN22" t="s">
        <v>85</v>
      </c>
      <c r="AO22" t="s">
        <v>85</v>
      </c>
      <c r="AP22" t="s">
        <v>85</v>
      </c>
    </row>
    <row r="24" spans="1:42" x14ac:dyDescent="0.25">
      <c r="A24" s="1" t="s">
        <v>106</v>
      </c>
      <c r="B24" t="s">
        <v>83</v>
      </c>
      <c r="C24" t="s">
        <v>83</v>
      </c>
      <c r="D24" t="s">
        <v>83</v>
      </c>
      <c r="E24" t="s">
        <v>83</v>
      </c>
      <c r="F24" t="s">
        <v>83</v>
      </c>
      <c r="G24" t="s">
        <v>83</v>
      </c>
      <c r="H24" t="s">
        <v>83</v>
      </c>
      <c r="I24" t="s">
        <v>83</v>
      </c>
      <c r="J24" t="s">
        <v>83</v>
      </c>
      <c r="K24" t="s">
        <v>83</v>
      </c>
      <c r="L24" t="s">
        <v>83</v>
      </c>
      <c r="M24" t="s">
        <v>83</v>
      </c>
      <c r="N24" t="s">
        <v>83</v>
      </c>
      <c r="O24" t="s">
        <v>83</v>
      </c>
      <c r="P24" t="s">
        <v>83</v>
      </c>
      <c r="Q24" t="s">
        <v>83</v>
      </c>
      <c r="R24" t="s">
        <v>83</v>
      </c>
      <c r="S24" t="s">
        <v>83</v>
      </c>
      <c r="T24" t="s">
        <v>83</v>
      </c>
      <c r="U24" t="s">
        <v>83</v>
      </c>
      <c r="V24" t="s">
        <v>83</v>
      </c>
      <c r="W24" t="s">
        <v>83</v>
      </c>
      <c r="X24" t="s">
        <v>83</v>
      </c>
      <c r="Y24" t="s">
        <v>83</v>
      </c>
      <c r="Z24" t="s">
        <v>83</v>
      </c>
      <c r="AA24" t="s">
        <v>83</v>
      </c>
      <c r="AB24" t="s">
        <v>83</v>
      </c>
      <c r="AC24" t="s">
        <v>83</v>
      </c>
      <c r="AD24" t="s">
        <v>83</v>
      </c>
      <c r="AE24" t="s">
        <v>83</v>
      </c>
      <c r="AF24" t="s">
        <v>83</v>
      </c>
      <c r="AG24" t="s">
        <v>83</v>
      </c>
      <c r="AH24" t="s">
        <v>83</v>
      </c>
      <c r="AI24" t="s">
        <v>83</v>
      </c>
      <c r="AJ24" t="s">
        <v>83</v>
      </c>
      <c r="AK24" t="s">
        <v>83</v>
      </c>
      <c r="AL24" t="s">
        <v>83</v>
      </c>
      <c r="AM24" t="s">
        <v>83</v>
      </c>
      <c r="AN24" t="s">
        <v>83</v>
      </c>
      <c r="AO24" t="s">
        <v>83</v>
      </c>
      <c r="AP24" t="s">
        <v>83</v>
      </c>
    </row>
    <row r="28" spans="1:42" x14ac:dyDescent="0.25">
      <c r="A28" s="1" t="s">
        <v>107</v>
      </c>
      <c r="B28" s="1" t="s">
        <v>97</v>
      </c>
      <c r="C28" s="1" t="s">
        <v>96</v>
      </c>
    </row>
    <row r="29" spans="1:42" x14ac:dyDescent="0.25">
      <c r="A29" s="3" t="s">
        <v>93</v>
      </c>
      <c r="B29" t="s">
        <v>108</v>
      </c>
      <c r="C29" t="s">
        <v>109</v>
      </c>
    </row>
    <row r="30" spans="1:42" x14ac:dyDescent="0.25">
      <c r="A30" s="3" t="s">
        <v>94</v>
      </c>
      <c r="B30" t="s">
        <v>110</v>
      </c>
      <c r="C30" t="s">
        <v>111</v>
      </c>
    </row>
    <row r="31" spans="1:42" x14ac:dyDescent="0.25">
      <c r="A31" s="3" t="s">
        <v>95</v>
      </c>
      <c r="B31" t="s">
        <v>112</v>
      </c>
      <c r="C31" t="s">
        <v>113</v>
      </c>
    </row>
    <row r="32" spans="1:42" x14ac:dyDescent="0.25">
      <c r="A32" s="1" t="str">
        <f>B28</f>
        <v>Developing</v>
      </c>
    </row>
    <row r="33" spans="1:2" x14ac:dyDescent="0.25">
      <c r="A33" s="1" t="str">
        <f>C28</f>
        <v>Established</v>
      </c>
    </row>
    <row r="36" spans="1:2" x14ac:dyDescent="0.25">
      <c r="B36" s="102"/>
    </row>
    <row r="37" spans="1:2" x14ac:dyDescent="0.25">
      <c r="B37" s="103"/>
    </row>
    <row r="38" spans="1:2" x14ac:dyDescent="0.25">
      <c r="B38" s="103"/>
    </row>
    <row r="39" spans="1:2" x14ac:dyDescent="0.25">
      <c r="B39" s="103"/>
    </row>
    <row r="40" spans="1:2" x14ac:dyDescent="0.25">
      <c r="B40" s="103"/>
    </row>
    <row r="41" spans="1:2" x14ac:dyDescent="0.25">
      <c r="B41" s="103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K33"/>
  <sheetViews>
    <sheetView workbookViewId="0"/>
  </sheetViews>
  <sheetFormatPr defaultRowHeight="15" x14ac:dyDescent="0.25"/>
  <cols>
    <col min="1" max="1" width="32.140625" style="1" bestFit="1" customWidth="1"/>
    <col min="2" max="37" width="11.5703125" bestFit="1" customWidth="1"/>
    <col min="257" max="257" width="32.140625" bestFit="1" customWidth="1"/>
    <col min="258" max="293" width="11.5703125" bestFit="1" customWidth="1"/>
    <col min="513" max="513" width="32.140625" bestFit="1" customWidth="1"/>
    <col min="514" max="549" width="11.5703125" bestFit="1" customWidth="1"/>
    <col min="769" max="769" width="32.140625" bestFit="1" customWidth="1"/>
    <col min="770" max="805" width="11.5703125" bestFit="1" customWidth="1"/>
    <col min="1025" max="1025" width="32.140625" bestFit="1" customWidth="1"/>
    <col min="1026" max="1061" width="11.5703125" bestFit="1" customWidth="1"/>
    <col min="1281" max="1281" width="32.140625" bestFit="1" customWidth="1"/>
    <col min="1282" max="1317" width="11.5703125" bestFit="1" customWidth="1"/>
    <col min="1537" max="1537" width="32.140625" bestFit="1" customWidth="1"/>
    <col min="1538" max="1573" width="11.5703125" bestFit="1" customWidth="1"/>
    <col min="1793" max="1793" width="32.140625" bestFit="1" customWidth="1"/>
    <col min="1794" max="1829" width="11.5703125" bestFit="1" customWidth="1"/>
    <col min="2049" max="2049" width="32.140625" bestFit="1" customWidth="1"/>
    <col min="2050" max="2085" width="11.5703125" bestFit="1" customWidth="1"/>
    <col min="2305" max="2305" width="32.140625" bestFit="1" customWidth="1"/>
    <col min="2306" max="2341" width="11.5703125" bestFit="1" customWidth="1"/>
    <col min="2561" max="2561" width="32.140625" bestFit="1" customWidth="1"/>
    <col min="2562" max="2597" width="11.5703125" bestFit="1" customWidth="1"/>
    <col min="2817" max="2817" width="32.140625" bestFit="1" customWidth="1"/>
    <col min="2818" max="2853" width="11.5703125" bestFit="1" customWidth="1"/>
    <col min="3073" max="3073" width="32.140625" bestFit="1" customWidth="1"/>
    <col min="3074" max="3109" width="11.5703125" bestFit="1" customWidth="1"/>
    <col min="3329" max="3329" width="32.140625" bestFit="1" customWidth="1"/>
    <col min="3330" max="3365" width="11.5703125" bestFit="1" customWidth="1"/>
    <col min="3585" max="3585" width="32.140625" bestFit="1" customWidth="1"/>
    <col min="3586" max="3621" width="11.5703125" bestFit="1" customWidth="1"/>
    <col min="3841" max="3841" width="32.140625" bestFit="1" customWidth="1"/>
    <col min="3842" max="3877" width="11.5703125" bestFit="1" customWidth="1"/>
    <col min="4097" max="4097" width="32.140625" bestFit="1" customWidth="1"/>
    <col min="4098" max="4133" width="11.5703125" bestFit="1" customWidth="1"/>
    <col min="4353" max="4353" width="32.140625" bestFit="1" customWidth="1"/>
    <col min="4354" max="4389" width="11.5703125" bestFit="1" customWidth="1"/>
    <col min="4609" max="4609" width="32.140625" bestFit="1" customWidth="1"/>
    <col min="4610" max="4645" width="11.5703125" bestFit="1" customWidth="1"/>
    <col min="4865" max="4865" width="32.140625" bestFit="1" customWidth="1"/>
    <col min="4866" max="4901" width="11.5703125" bestFit="1" customWidth="1"/>
    <col min="5121" max="5121" width="32.140625" bestFit="1" customWidth="1"/>
    <col min="5122" max="5157" width="11.5703125" bestFit="1" customWidth="1"/>
    <col min="5377" max="5377" width="32.140625" bestFit="1" customWidth="1"/>
    <col min="5378" max="5413" width="11.5703125" bestFit="1" customWidth="1"/>
    <col min="5633" max="5633" width="32.140625" bestFit="1" customWidth="1"/>
    <col min="5634" max="5669" width="11.5703125" bestFit="1" customWidth="1"/>
    <col min="5889" max="5889" width="32.140625" bestFit="1" customWidth="1"/>
    <col min="5890" max="5925" width="11.5703125" bestFit="1" customWidth="1"/>
    <col min="6145" max="6145" width="32.140625" bestFit="1" customWidth="1"/>
    <col min="6146" max="6181" width="11.5703125" bestFit="1" customWidth="1"/>
    <col min="6401" max="6401" width="32.140625" bestFit="1" customWidth="1"/>
    <col min="6402" max="6437" width="11.5703125" bestFit="1" customWidth="1"/>
    <col min="6657" max="6657" width="32.140625" bestFit="1" customWidth="1"/>
    <col min="6658" max="6693" width="11.5703125" bestFit="1" customWidth="1"/>
    <col min="6913" max="6913" width="32.140625" bestFit="1" customWidth="1"/>
    <col min="6914" max="6949" width="11.5703125" bestFit="1" customWidth="1"/>
    <col min="7169" max="7169" width="32.140625" bestFit="1" customWidth="1"/>
    <col min="7170" max="7205" width="11.5703125" bestFit="1" customWidth="1"/>
    <col min="7425" max="7425" width="32.140625" bestFit="1" customWidth="1"/>
    <col min="7426" max="7461" width="11.5703125" bestFit="1" customWidth="1"/>
    <col min="7681" max="7681" width="32.140625" bestFit="1" customWidth="1"/>
    <col min="7682" max="7717" width="11.5703125" bestFit="1" customWidth="1"/>
    <col min="7937" max="7937" width="32.140625" bestFit="1" customWidth="1"/>
    <col min="7938" max="7973" width="11.5703125" bestFit="1" customWidth="1"/>
    <col min="8193" max="8193" width="32.140625" bestFit="1" customWidth="1"/>
    <col min="8194" max="8229" width="11.5703125" bestFit="1" customWidth="1"/>
    <col min="8449" max="8449" width="32.140625" bestFit="1" customWidth="1"/>
    <col min="8450" max="8485" width="11.5703125" bestFit="1" customWidth="1"/>
    <col min="8705" max="8705" width="32.140625" bestFit="1" customWidth="1"/>
    <col min="8706" max="8741" width="11.5703125" bestFit="1" customWidth="1"/>
    <col min="8961" max="8961" width="32.140625" bestFit="1" customWidth="1"/>
    <col min="8962" max="8997" width="11.5703125" bestFit="1" customWidth="1"/>
    <col min="9217" max="9217" width="32.140625" bestFit="1" customWidth="1"/>
    <col min="9218" max="9253" width="11.5703125" bestFit="1" customWidth="1"/>
    <col min="9473" max="9473" width="32.140625" bestFit="1" customWidth="1"/>
    <col min="9474" max="9509" width="11.5703125" bestFit="1" customWidth="1"/>
    <col min="9729" max="9729" width="32.140625" bestFit="1" customWidth="1"/>
    <col min="9730" max="9765" width="11.5703125" bestFit="1" customWidth="1"/>
    <col min="9985" max="9985" width="32.140625" bestFit="1" customWidth="1"/>
    <col min="9986" max="10021" width="11.5703125" bestFit="1" customWidth="1"/>
    <col min="10241" max="10241" width="32.140625" bestFit="1" customWidth="1"/>
    <col min="10242" max="10277" width="11.5703125" bestFit="1" customWidth="1"/>
    <col min="10497" max="10497" width="32.140625" bestFit="1" customWidth="1"/>
    <col min="10498" max="10533" width="11.5703125" bestFit="1" customWidth="1"/>
    <col min="10753" max="10753" width="32.140625" bestFit="1" customWidth="1"/>
    <col min="10754" max="10789" width="11.5703125" bestFit="1" customWidth="1"/>
    <col min="11009" max="11009" width="32.140625" bestFit="1" customWidth="1"/>
    <col min="11010" max="11045" width="11.5703125" bestFit="1" customWidth="1"/>
    <col min="11265" max="11265" width="32.140625" bestFit="1" customWidth="1"/>
    <col min="11266" max="11301" width="11.5703125" bestFit="1" customWidth="1"/>
    <col min="11521" max="11521" width="32.140625" bestFit="1" customWidth="1"/>
    <col min="11522" max="11557" width="11.5703125" bestFit="1" customWidth="1"/>
    <col min="11777" max="11777" width="32.140625" bestFit="1" customWidth="1"/>
    <col min="11778" max="11813" width="11.5703125" bestFit="1" customWidth="1"/>
    <col min="12033" max="12033" width="32.140625" bestFit="1" customWidth="1"/>
    <col min="12034" max="12069" width="11.5703125" bestFit="1" customWidth="1"/>
    <col min="12289" max="12289" width="32.140625" bestFit="1" customWidth="1"/>
    <col min="12290" max="12325" width="11.5703125" bestFit="1" customWidth="1"/>
    <col min="12545" max="12545" width="32.140625" bestFit="1" customWidth="1"/>
    <col min="12546" max="12581" width="11.5703125" bestFit="1" customWidth="1"/>
    <col min="12801" max="12801" width="32.140625" bestFit="1" customWidth="1"/>
    <col min="12802" max="12837" width="11.5703125" bestFit="1" customWidth="1"/>
    <col min="13057" max="13057" width="32.140625" bestFit="1" customWidth="1"/>
    <col min="13058" max="13093" width="11.5703125" bestFit="1" customWidth="1"/>
    <col min="13313" max="13313" width="32.140625" bestFit="1" customWidth="1"/>
    <col min="13314" max="13349" width="11.5703125" bestFit="1" customWidth="1"/>
    <col min="13569" max="13569" width="32.140625" bestFit="1" customWidth="1"/>
    <col min="13570" max="13605" width="11.5703125" bestFit="1" customWidth="1"/>
    <col min="13825" max="13825" width="32.140625" bestFit="1" customWidth="1"/>
    <col min="13826" max="13861" width="11.5703125" bestFit="1" customWidth="1"/>
    <col min="14081" max="14081" width="32.140625" bestFit="1" customWidth="1"/>
    <col min="14082" max="14117" width="11.5703125" bestFit="1" customWidth="1"/>
    <col min="14337" max="14337" width="32.140625" bestFit="1" customWidth="1"/>
    <col min="14338" max="14373" width="11.5703125" bestFit="1" customWidth="1"/>
    <col min="14593" max="14593" width="32.140625" bestFit="1" customWidth="1"/>
    <col min="14594" max="14629" width="11.5703125" bestFit="1" customWidth="1"/>
    <col min="14849" max="14849" width="32.140625" bestFit="1" customWidth="1"/>
    <col min="14850" max="14885" width="11.5703125" bestFit="1" customWidth="1"/>
    <col min="15105" max="15105" width="32.140625" bestFit="1" customWidth="1"/>
    <col min="15106" max="15141" width="11.5703125" bestFit="1" customWidth="1"/>
    <col min="15361" max="15361" width="32.140625" bestFit="1" customWidth="1"/>
    <col min="15362" max="15397" width="11.5703125" bestFit="1" customWidth="1"/>
    <col min="15617" max="15617" width="32.140625" bestFit="1" customWidth="1"/>
    <col min="15618" max="15653" width="11.5703125" bestFit="1" customWidth="1"/>
    <col min="15873" max="15873" width="32.140625" bestFit="1" customWidth="1"/>
    <col min="15874" max="15909" width="11.5703125" bestFit="1" customWidth="1"/>
    <col min="16129" max="16129" width="32.140625" bestFit="1" customWidth="1"/>
    <col min="16130" max="16165" width="11.5703125" bestFit="1" customWidth="1"/>
  </cols>
  <sheetData>
    <row r="1" spans="1:37" x14ac:dyDescent="0.25">
      <c r="A1" s="1" t="s">
        <v>322</v>
      </c>
    </row>
    <row r="2" spans="1:37" x14ac:dyDescent="0.25">
      <c r="A2" s="1" t="s">
        <v>98</v>
      </c>
      <c r="B2" s="2">
        <v>85</v>
      </c>
      <c r="C2" s="2">
        <v>86</v>
      </c>
      <c r="D2" s="2">
        <v>87</v>
      </c>
      <c r="E2" s="2">
        <v>88</v>
      </c>
      <c r="F2" s="2">
        <v>89</v>
      </c>
      <c r="G2" s="2">
        <v>90</v>
      </c>
      <c r="H2" s="2">
        <v>91</v>
      </c>
      <c r="I2" s="2">
        <v>92</v>
      </c>
      <c r="J2" s="2">
        <v>93</v>
      </c>
      <c r="K2" s="2">
        <v>94</v>
      </c>
      <c r="L2" s="2">
        <v>95</v>
      </c>
      <c r="M2" s="2">
        <v>96</v>
      </c>
      <c r="N2" s="2">
        <v>97</v>
      </c>
      <c r="O2" s="2">
        <v>98</v>
      </c>
      <c r="P2" s="2">
        <v>99</v>
      </c>
      <c r="Q2" s="2">
        <v>100</v>
      </c>
      <c r="R2" s="2">
        <v>101</v>
      </c>
      <c r="S2" s="2">
        <v>102</v>
      </c>
      <c r="T2" s="2">
        <v>103</v>
      </c>
      <c r="U2" s="2">
        <v>104</v>
      </c>
      <c r="V2" s="2">
        <v>105</v>
      </c>
      <c r="W2" s="2">
        <v>106</v>
      </c>
      <c r="X2" s="2">
        <v>107</v>
      </c>
      <c r="Y2" s="2">
        <v>108</v>
      </c>
      <c r="Z2" s="2">
        <v>109</v>
      </c>
      <c r="AA2" s="2">
        <v>110</v>
      </c>
      <c r="AB2" s="2">
        <v>111</v>
      </c>
      <c r="AC2" s="2">
        <v>112</v>
      </c>
      <c r="AD2" s="2">
        <v>113</v>
      </c>
      <c r="AE2" s="2">
        <v>114</v>
      </c>
      <c r="AF2" s="2">
        <v>115</v>
      </c>
      <c r="AG2" s="2">
        <v>116</v>
      </c>
      <c r="AH2" s="2">
        <v>117</v>
      </c>
      <c r="AI2" s="2">
        <v>118</v>
      </c>
      <c r="AJ2" s="2">
        <v>119</v>
      </c>
      <c r="AK2" s="2">
        <v>120</v>
      </c>
    </row>
    <row r="4" spans="1:37" x14ac:dyDescent="0.25">
      <c r="A4" s="1" t="s">
        <v>99</v>
      </c>
    </row>
    <row r="5" spans="1:37" x14ac:dyDescent="0.25">
      <c r="A5" s="3" t="s">
        <v>93</v>
      </c>
      <c r="B5" t="s">
        <v>323</v>
      </c>
      <c r="C5" t="s">
        <v>323</v>
      </c>
      <c r="D5" t="s">
        <v>323</v>
      </c>
      <c r="E5" t="s">
        <v>323</v>
      </c>
      <c r="F5" t="s">
        <v>323</v>
      </c>
      <c r="G5" t="s">
        <v>323</v>
      </c>
      <c r="H5" t="s">
        <v>323</v>
      </c>
      <c r="I5" t="s">
        <v>323</v>
      </c>
      <c r="J5" t="s">
        <v>323</v>
      </c>
      <c r="K5" t="s">
        <v>323</v>
      </c>
      <c r="L5" t="s">
        <v>323</v>
      </c>
      <c r="M5" t="s">
        <v>323</v>
      </c>
      <c r="N5" t="s">
        <v>323</v>
      </c>
      <c r="O5" t="s">
        <v>323</v>
      </c>
      <c r="P5" t="s">
        <v>323</v>
      </c>
      <c r="Q5" t="s">
        <v>326</v>
      </c>
      <c r="R5" t="s">
        <v>326</v>
      </c>
      <c r="S5" t="s">
        <v>326</v>
      </c>
      <c r="T5" t="s">
        <v>326</v>
      </c>
      <c r="U5" t="s">
        <v>326</v>
      </c>
      <c r="V5" t="s">
        <v>326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</row>
    <row r="6" spans="1:37" x14ac:dyDescent="0.25">
      <c r="A6" s="3" t="s">
        <v>94</v>
      </c>
      <c r="B6" t="s">
        <v>324</v>
      </c>
      <c r="C6" t="s">
        <v>324</v>
      </c>
      <c r="D6" t="s">
        <v>324</v>
      </c>
      <c r="E6" t="s">
        <v>324</v>
      </c>
      <c r="F6" t="s">
        <v>324</v>
      </c>
      <c r="G6" t="s">
        <v>324</v>
      </c>
      <c r="H6" t="s">
        <v>324</v>
      </c>
      <c r="I6" t="s">
        <v>324</v>
      </c>
      <c r="J6" t="s">
        <v>324</v>
      </c>
      <c r="K6" t="s">
        <v>324</v>
      </c>
      <c r="L6" t="s">
        <v>324</v>
      </c>
      <c r="M6" t="s">
        <v>324</v>
      </c>
      <c r="N6" t="s">
        <v>324</v>
      </c>
      <c r="O6" t="s">
        <v>324</v>
      </c>
      <c r="P6" t="s">
        <v>324</v>
      </c>
      <c r="Q6" t="s">
        <v>327</v>
      </c>
      <c r="R6" t="s">
        <v>327</v>
      </c>
      <c r="S6" t="s">
        <v>327</v>
      </c>
      <c r="T6" t="s">
        <v>327</v>
      </c>
      <c r="U6" t="s">
        <v>327</v>
      </c>
      <c r="V6" t="s">
        <v>327</v>
      </c>
      <c r="W6" t="s">
        <v>330</v>
      </c>
      <c r="X6" t="s">
        <v>330</v>
      </c>
      <c r="Y6" t="s">
        <v>330</v>
      </c>
      <c r="Z6" t="s">
        <v>330</v>
      </c>
      <c r="AA6" t="s">
        <v>330</v>
      </c>
      <c r="AB6" t="s">
        <v>330</v>
      </c>
      <c r="AC6" t="s">
        <v>330</v>
      </c>
      <c r="AD6" t="s">
        <v>330</v>
      </c>
      <c r="AE6" t="s">
        <v>330</v>
      </c>
      <c r="AF6" t="s">
        <v>330</v>
      </c>
      <c r="AG6" t="s">
        <v>330</v>
      </c>
      <c r="AH6" t="s">
        <v>330</v>
      </c>
      <c r="AI6" t="s">
        <v>330</v>
      </c>
      <c r="AJ6" t="s">
        <v>330</v>
      </c>
      <c r="AK6" t="s">
        <v>330</v>
      </c>
    </row>
    <row r="7" spans="1:37" x14ac:dyDescent="0.25">
      <c r="A7" s="3" t="s">
        <v>95</v>
      </c>
      <c r="B7" t="s">
        <v>325</v>
      </c>
      <c r="C7" t="s">
        <v>325</v>
      </c>
      <c r="D7" t="s">
        <v>325</v>
      </c>
      <c r="E7" t="s">
        <v>325</v>
      </c>
      <c r="F7" t="s">
        <v>325</v>
      </c>
      <c r="G7" t="s">
        <v>325</v>
      </c>
      <c r="H7" t="s">
        <v>325</v>
      </c>
      <c r="I7" t="s">
        <v>325</v>
      </c>
      <c r="J7" t="s">
        <v>325</v>
      </c>
      <c r="K7" t="s">
        <v>325</v>
      </c>
      <c r="L7" t="s">
        <v>325</v>
      </c>
      <c r="M7" t="s">
        <v>325</v>
      </c>
      <c r="N7" t="s">
        <v>325</v>
      </c>
      <c r="O7" t="s">
        <v>325</v>
      </c>
      <c r="P7" t="s">
        <v>325</v>
      </c>
      <c r="Q7" t="s">
        <v>328</v>
      </c>
      <c r="R7" t="s">
        <v>328</v>
      </c>
      <c r="S7" t="s">
        <v>328</v>
      </c>
      <c r="T7" t="s">
        <v>328</v>
      </c>
      <c r="U7" t="s">
        <v>328</v>
      </c>
      <c r="V7" t="s">
        <v>328</v>
      </c>
      <c r="W7" t="s">
        <v>331</v>
      </c>
      <c r="X7" t="s">
        <v>331</v>
      </c>
      <c r="Y7" t="s">
        <v>331</v>
      </c>
      <c r="Z7" t="s">
        <v>331</v>
      </c>
      <c r="AA7" t="s">
        <v>331</v>
      </c>
      <c r="AB7" t="s">
        <v>331</v>
      </c>
      <c r="AC7" t="s">
        <v>331</v>
      </c>
      <c r="AD7" t="s">
        <v>331</v>
      </c>
      <c r="AE7" t="s">
        <v>331</v>
      </c>
      <c r="AF7" t="s">
        <v>331</v>
      </c>
      <c r="AG7" t="s">
        <v>331</v>
      </c>
      <c r="AH7" t="s">
        <v>331</v>
      </c>
      <c r="AI7" t="s">
        <v>331</v>
      </c>
      <c r="AJ7" t="s">
        <v>331</v>
      </c>
      <c r="AK7" t="s">
        <v>331</v>
      </c>
    </row>
    <row r="9" spans="1:37" x14ac:dyDescent="0.25">
      <c r="A9" s="1" t="s">
        <v>92</v>
      </c>
      <c r="B9" s="2">
        <v>85</v>
      </c>
      <c r="C9" s="2">
        <v>86</v>
      </c>
      <c r="D9" s="2">
        <v>87</v>
      </c>
      <c r="E9" s="2">
        <v>88</v>
      </c>
      <c r="F9" s="2">
        <v>89</v>
      </c>
      <c r="G9" s="2">
        <v>90</v>
      </c>
      <c r="H9" s="2">
        <v>91</v>
      </c>
      <c r="I9" s="2">
        <v>92</v>
      </c>
      <c r="J9" s="2">
        <v>93</v>
      </c>
      <c r="K9" s="2">
        <v>94</v>
      </c>
      <c r="L9" s="2">
        <v>95</v>
      </c>
      <c r="M9" s="2">
        <v>96</v>
      </c>
      <c r="N9" s="2">
        <v>97</v>
      </c>
      <c r="O9" s="2">
        <v>98</v>
      </c>
      <c r="P9" s="2">
        <v>99</v>
      </c>
      <c r="Q9" s="2">
        <v>100</v>
      </c>
      <c r="R9" s="2">
        <v>101</v>
      </c>
      <c r="S9" s="2">
        <v>102</v>
      </c>
      <c r="T9" s="2">
        <v>103</v>
      </c>
      <c r="U9" s="2">
        <v>104</v>
      </c>
      <c r="V9" s="2">
        <v>105</v>
      </c>
      <c r="W9" s="2">
        <v>106</v>
      </c>
      <c r="X9" s="2">
        <v>107</v>
      </c>
      <c r="Y9" s="2">
        <v>108</v>
      </c>
      <c r="Z9" s="2">
        <v>109</v>
      </c>
      <c r="AA9" s="2">
        <v>110</v>
      </c>
      <c r="AB9" s="2">
        <v>111</v>
      </c>
      <c r="AC9" s="2">
        <v>112</v>
      </c>
      <c r="AD9" s="2">
        <v>113</v>
      </c>
      <c r="AE9" s="2">
        <v>114</v>
      </c>
      <c r="AF9" s="2">
        <v>115</v>
      </c>
      <c r="AG9" s="2">
        <v>116</v>
      </c>
      <c r="AH9" s="2">
        <v>117</v>
      </c>
      <c r="AI9" s="2">
        <v>118</v>
      </c>
      <c r="AJ9" s="2">
        <v>119</v>
      </c>
      <c r="AK9" s="2">
        <v>120</v>
      </c>
    </row>
    <row r="10" spans="1:37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3" customFormat="1" x14ac:dyDescent="0.25">
      <c r="A11" s="1" t="s">
        <v>100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3" customFormat="1" x14ac:dyDescent="0.25">
      <c r="A12" s="3" t="s">
        <v>93</v>
      </c>
      <c r="B12" t="s">
        <v>332</v>
      </c>
      <c r="C12" t="s">
        <v>332</v>
      </c>
      <c r="D12" t="s">
        <v>332</v>
      </c>
      <c r="E12" t="s">
        <v>332</v>
      </c>
      <c r="F12" t="s">
        <v>332</v>
      </c>
      <c r="G12" t="s">
        <v>332</v>
      </c>
      <c r="H12" t="s">
        <v>332</v>
      </c>
      <c r="I12" t="s">
        <v>332</v>
      </c>
      <c r="J12" t="s">
        <v>332</v>
      </c>
      <c r="K12" t="s">
        <v>332</v>
      </c>
      <c r="L12" t="s">
        <v>332</v>
      </c>
      <c r="M12" t="s">
        <v>332</v>
      </c>
      <c r="N12" t="s">
        <v>332</v>
      </c>
      <c r="O12" t="s">
        <v>332</v>
      </c>
      <c r="P12" t="s">
        <v>332</v>
      </c>
      <c r="Q12" t="s">
        <v>335</v>
      </c>
      <c r="R12" t="s">
        <v>335</v>
      </c>
      <c r="S12" t="s">
        <v>335</v>
      </c>
      <c r="T12" t="s">
        <v>335</v>
      </c>
      <c r="U12" t="s">
        <v>335</v>
      </c>
      <c r="V12" t="s">
        <v>335</v>
      </c>
      <c r="W12" t="s">
        <v>338</v>
      </c>
      <c r="X12" t="s">
        <v>338</v>
      </c>
      <c r="Y12" t="s">
        <v>338</v>
      </c>
      <c r="Z12" t="s">
        <v>338</v>
      </c>
      <c r="AA12" t="s">
        <v>338</v>
      </c>
      <c r="AB12" t="s">
        <v>338</v>
      </c>
      <c r="AC12" t="s">
        <v>338</v>
      </c>
      <c r="AD12" t="s">
        <v>338</v>
      </c>
      <c r="AE12" t="s">
        <v>338</v>
      </c>
      <c r="AF12" t="s">
        <v>338</v>
      </c>
      <c r="AG12" t="s">
        <v>338</v>
      </c>
      <c r="AH12" t="s">
        <v>338</v>
      </c>
      <c r="AI12" t="s">
        <v>338</v>
      </c>
      <c r="AJ12" t="s">
        <v>338</v>
      </c>
      <c r="AK12" t="s">
        <v>338</v>
      </c>
    </row>
    <row r="13" spans="1:37" s="3" customFormat="1" x14ac:dyDescent="0.25">
      <c r="A13" s="3" t="s">
        <v>94</v>
      </c>
      <c r="B13" t="s">
        <v>333</v>
      </c>
      <c r="C13" t="s">
        <v>333</v>
      </c>
      <c r="D13" t="s">
        <v>333</v>
      </c>
      <c r="E13" t="s">
        <v>333</v>
      </c>
      <c r="F13" t="s">
        <v>333</v>
      </c>
      <c r="G13" t="s">
        <v>333</v>
      </c>
      <c r="H13" t="s">
        <v>333</v>
      </c>
      <c r="I13" t="s">
        <v>333</v>
      </c>
      <c r="J13" t="s">
        <v>333</v>
      </c>
      <c r="K13" t="s">
        <v>333</v>
      </c>
      <c r="L13" t="s">
        <v>333</v>
      </c>
      <c r="M13" t="s">
        <v>333</v>
      </c>
      <c r="N13" t="s">
        <v>333</v>
      </c>
      <c r="O13" t="s">
        <v>333</v>
      </c>
      <c r="P13" t="s">
        <v>333</v>
      </c>
      <c r="Q13" t="s">
        <v>336</v>
      </c>
      <c r="R13" t="s">
        <v>336</v>
      </c>
      <c r="S13" t="s">
        <v>336</v>
      </c>
      <c r="T13" t="s">
        <v>336</v>
      </c>
      <c r="U13" t="s">
        <v>336</v>
      </c>
      <c r="V13" t="s">
        <v>336</v>
      </c>
      <c r="W13" t="s">
        <v>339</v>
      </c>
      <c r="X13" t="s">
        <v>339</v>
      </c>
      <c r="Y13" t="s">
        <v>339</v>
      </c>
      <c r="Z13" t="s">
        <v>339</v>
      </c>
      <c r="AA13" t="s">
        <v>339</v>
      </c>
      <c r="AB13" t="s">
        <v>339</v>
      </c>
      <c r="AC13" t="s">
        <v>339</v>
      </c>
      <c r="AD13" t="s">
        <v>339</v>
      </c>
      <c r="AE13" t="s">
        <v>339</v>
      </c>
      <c r="AF13" t="s">
        <v>339</v>
      </c>
      <c r="AG13" t="s">
        <v>339</v>
      </c>
      <c r="AH13" t="s">
        <v>339</v>
      </c>
      <c r="AI13" t="s">
        <v>339</v>
      </c>
      <c r="AJ13" t="s">
        <v>339</v>
      </c>
      <c r="AK13" t="s">
        <v>339</v>
      </c>
    </row>
    <row r="14" spans="1:37" x14ac:dyDescent="0.25">
      <c r="A14" s="3" t="s">
        <v>95</v>
      </c>
      <c r="B14" t="s">
        <v>334</v>
      </c>
      <c r="C14" t="s">
        <v>334</v>
      </c>
      <c r="D14" t="s">
        <v>334</v>
      </c>
      <c r="E14" t="s">
        <v>334</v>
      </c>
      <c r="F14" t="s">
        <v>334</v>
      </c>
      <c r="G14" t="s">
        <v>334</v>
      </c>
      <c r="H14" t="s">
        <v>334</v>
      </c>
      <c r="I14" t="s">
        <v>334</v>
      </c>
      <c r="J14" t="s">
        <v>334</v>
      </c>
      <c r="K14" t="s">
        <v>334</v>
      </c>
      <c r="L14" t="s">
        <v>334</v>
      </c>
      <c r="M14" t="s">
        <v>334</v>
      </c>
      <c r="N14" t="s">
        <v>334</v>
      </c>
      <c r="O14" t="s">
        <v>334</v>
      </c>
      <c r="P14" t="s">
        <v>334</v>
      </c>
      <c r="Q14" t="s">
        <v>337</v>
      </c>
      <c r="R14" t="s">
        <v>337</v>
      </c>
      <c r="S14" t="s">
        <v>337</v>
      </c>
      <c r="T14" t="s">
        <v>337</v>
      </c>
      <c r="U14" t="s">
        <v>337</v>
      </c>
      <c r="V14" t="s">
        <v>337</v>
      </c>
      <c r="W14" t="s">
        <v>340</v>
      </c>
      <c r="X14" t="s">
        <v>340</v>
      </c>
      <c r="Y14" t="s">
        <v>340</v>
      </c>
      <c r="Z14" t="s">
        <v>340</v>
      </c>
      <c r="AA14" t="s">
        <v>340</v>
      </c>
      <c r="AB14" t="s">
        <v>340</v>
      </c>
      <c r="AC14" t="s">
        <v>340</v>
      </c>
      <c r="AD14" t="s">
        <v>340</v>
      </c>
      <c r="AE14" t="s">
        <v>340</v>
      </c>
      <c r="AF14" t="s">
        <v>340</v>
      </c>
      <c r="AG14" t="s">
        <v>340</v>
      </c>
      <c r="AH14" t="s">
        <v>340</v>
      </c>
      <c r="AI14" t="s">
        <v>340</v>
      </c>
      <c r="AJ14" t="s">
        <v>340</v>
      </c>
      <c r="AK14" t="s">
        <v>340</v>
      </c>
    </row>
    <row r="16" spans="1:37" x14ac:dyDescent="0.25">
      <c r="A16" s="1" t="s">
        <v>92</v>
      </c>
      <c r="B16" s="2">
        <v>85</v>
      </c>
      <c r="C16" s="2">
        <v>86</v>
      </c>
      <c r="D16" s="2">
        <v>87</v>
      </c>
      <c r="E16" s="2">
        <v>88</v>
      </c>
      <c r="F16" s="2">
        <v>89</v>
      </c>
      <c r="G16" s="2">
        <v>90</v>
      </c>
      <c r="H16" s="2">
        <v>91</v>
      </c>
      <c r="I16" s="2">
        <v>92</v>
      </c>
      <c r="J16" s="2">
        <v>93</v>
      </c>
      <c r="K16" s="2">
        <v>94</v>
      </c>
      <c r="L16" s="2">
        <v>95</v>
      </c>
      <c r="M16" s="2">
        <v>96</v>
      </c>
      <c r="N16" s="2">
        <v>97</v>
      </c>
      <c r="O16" s="2">
        <v>98</v>
      </c>
      <c r="P16" s="2">
        <v>99</v>
      </c>
      <c r="Q16" s="2">
        <v>100</v>
      </c>
      <c r="R16" s="2">
        <v>101</v>
      </c>
      <c r="S16" s="2">
        <v>102</v>
      </c>
      <c r="T16" s="2">
        <v>103</v>
      </c>
      <c r="U16" s="2">
        <v>104</v>
      </c>
      <c r="V16" s="2">
        <v>105</v>
      </c>
      <c r="W16" s="2">
        <v>106</v>
      </c>
      <c r="X16" s="2">
        <v>107</v>
      </c>
      <c r="Y16" s="2">
        <v>108</v>
      </c>
      <c r="Z16" s="2">
        <v>109</v>
      </c>
      <c r="AA16" s="2">
        <v>110</v>
      </c>
      <c r="AB16" s="2">
        <v>111</v>
      </c>
      <c r="AC16" s="2">
        <v>112</v>
      </c>
      <c r="AD16" s="2">
        <v>113</v>
      </c>
      <c r="AE16" s="2">
        <v>114</v>
      </c>
      <c r="AF16" s="2">
        <v>115</v>
      </c>
      <c r="AG16" s="2">
        <v>116</v>
      </c>
      <c r="AH16" s="2">
        <v>117</v>
      </c>
      <c r="AI16" s="2">
        <v>118</v>
      </c>
      <c r="AJ16" s="2">
        <v>119</v>
      </c>
      <c r="AK16" s="2">
        <v>120</v>
      </c>
    </row>
    <row r="18" spans="1:37" x14ac:dyDescent="0.25">
      <c r="A18" s="1" t="s">
        <v>101</v>
      </c>
      <c r="B18" t="s">
        <v>84</v>
      </c>
      <c r="C18" t="s">
        <v>84</v>
      </c>
      <c r="D18" t="s">
        <v>84</v>
      </c>
      <c r="E18" t="s">
        <v>84</v>
      </c>
      <c r="F18" t="s">
        <v>84</v>
      </c>
      <c r="G18" t="s">
        <v>84</v>
      </c>
      <c r="H18" t="s">
        <v>84</v>
      </c>
      <c r="I18" t="s">
        <v>84</v>
      </c>
      <c r="J18" t="s">
        <v>84</v>
      </c>
      <c r="K18" t="s">
        <v>84</v>
      </c>
      <c r="L18" t="s">
        <v>84</v>
      </c>
      <c r="M18" t="s">
        <v>84</v>
      </c>
      <c r="N18" t="s">
        <v>84</v>
      </c>
      <c r="O18" t="s">
        <v>84</v>
      </c>
      <c r="P18" t="s">
        <v>84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103</v>
      </c>
      <c r="X18" t="s">
        <v>103</v>
      </c>
      <c r="Y18" t="s">
        <v>103</v>
      </c>
      <c r="Z18" t="s">
        <v>103</v>
      </c>
      <c r="AA18" t="s">
        <v>103</v>
      </c>
      <c r="AB18" t="s">
        <v>103</v>
      </c>
      <c r="AC18" t="s">
        <v>103</v>
      </c>
      <c r="AD18" t="s">
        <v>103</v>
      </c>
      <c r="AE18" t="s">
        <v>103</v>
      </c>
      <c r="AF18" t="s">
        <v>103</v>
      </c>
      <c r="AG18" t="s">
        <v>103</v>
      </c>
      <c r="AH18" t="s">
        <v>103</v>
      </c>
      <c r="AI18" t="s">
        <v>103</v>
      </c>
      <c r="AJ18" t="s">
        <v>103</v>
      </c>
      <c r="AK18" t="s">
        <v>103</v>
      </c>
    </row>
    <row r="20" spans="1:37" x14ac:dyDescent="0.25">
      <c r="A20" s="1" t="s">
        <v>104</v>
      </c>
      <c r="B20">
        <v>6.5</v>
      </c>
      <c r="C20">
        <v>6.5</v>
      </c>
      <c r="D20">
        <v>6.5</v>
      </c>
      <c r="E20">
        <v>6.5</v>
      </c>
      <c r="F20">
        <v>6.5</v>
      </c>
      <c r="G20">
        <v>6.5</v>
      </c>
      <c r="H20">
        <v>6.5</v>
      </c>
      <c r="I20">
        <v>6.5</v>
      </c>
      <c r="J20">
        <v>6.5</v>
      </c>
      <c r="K20">
        <v>6.5</v>
      </c>
      <c r="L20">
        <v>6.5</v>
      </c>
      <c r="M20">
        <v>6.5</v>
      </c>
      <c r="N20">
        <v>6.5</v>
      </c>
      <c r="O20">
        <v>6.5</v>
      </c>
      <c r="P20">
        <v>6.5</v>
      </c>
      <c r="Q20">
        <v>6.5</v>
      </c>
      <c r="R20">
        <v>6.5</v>
      </c>
      <c r="S20">
        <v>6.5</v>
      </c>
      <c r="T20">
        <v>6.5</v>
      </c>
      <c r="U20">
        <v>6.5</v>
      </c>
      <c r="V20">
        <v>6.5</v>
      </c>
      <c r="W20">
        <v>6.5</v>
      </c>
      <c r="X20">
        <v>6.5</v>
      </c>
      <c r="Y20">
        <v>6.5</v>
      </c>
      <c r="Z20">
        <v>6.5</v>
      </c>
      <c r="AA20">
        <v>6.5</v>
      </c>
      <c r="AB20">
        <v>6.5</v>
      </c>
      <c r="AC20">
        <v>6.5</v>
      </c>
      <c r="AD20">
        <v>6.5</v>
      </c>
      <c r="AE20">
        <v>6.5</v>
      </c>
      <c r="AF20">
        <v>6.5</v>
      </c>
      <c r="AG20">
        <v>6.5</v>
      </c>
      <c r="AH20">
        <v>6.5</v>
      </c>
      <c r="AI20">
        <v>6.5</v>
      </c>
      <c r="AJ20">
        <v>6.5</v>
      </c>
      <c r="AK20">
        <v>6.5</v>
      </c>
    </row>
    <row r="22" spans="1:37" x14ac:dyDescent="0.25">
      <c r="A22" s="1" t="s">
        <v>105</v>
      </c>
      <c r="B22" t="s">
        <v>85</v>
      </c>
      <c r="C22" t="s">
        <v>85</v>
      </c>
      <c r="D22" t="s">
        <v>85</v>
      </c>
      <c r="E22" t="s">
        <v>85</v>
      </c>
      <c r="F22" t="s">
        <v>85</v>
      </c>
      <c r="G22" t="s">
        <v>85</v>
      </c>
      <c r="H22" t="s">
        <v>85</v>
      </c>
      <c r="I22" t="s">
        <v>85</v>
      </c>
      <c r="J22" t="s">
        <v>85</v>
      </c>
      <c r="K22" t="s">
        <v>85</v>
      </c>
      <c r="L22" t="s">
        <v>85</v>
      </c>
      <c r="M22" t="s">
        <v>85</v>
      </c>
      <c r="N22" t="s">
        <v>85</v>
      </c>
      <c r="O22" t="s">
        <v>85</v>
      </c>
      <c r="P22" t="s">
        <v>85</v>
      </c>
      <c r="Q22" t="s">
        <v>85</v>
      </c>
      <c r="R22" t="s">
        <v>85</v>
      </c>
      <c r="S22" t="s">
        <v>85</v>
      </c>
      <c r="T22" t="s">
        <v>85</v>
      </c>
      <c r="U22" t="s">
        <v>85</v>
      </c>
      <c r="V22" t="s">
        <v>85</v>
      </c>
      <c r="W22" t="s">
        <v>85</v>
      </c>
      <c r="X22" t="s">
        <v>85</v>
      </c>
      <c r="Y22" t="s">
        <v>85</v>
      </c>
      <c r="Z22" t="s">
        <v>85</v>
      </c>
      <c r="AA22" t="s">
        <v>85</v>
      </c>
      <c r="AB22" t="s">
        <v>85</v>
      </c>
      <c r="AC22" t="s">
        <v>85</v>
      </c>
      <c r="AD22" t="s">
        <v>85</v>
      </c>
      <c r="AE22" t="s">
        <v>85</v>
      </c>
      <c r="AF22" t="s">
        <v>85</v>
      </c>
      <c r="AG22" t="s">
        <v>85</v>
      </c>
      <c r="AH22" t="s">
        <v>85</v>
      </c>
      <c r="AI22" t="s">
        <v>85</v>
      </c>
      <c r="AJ22" t="s">
        <v>85</v>
      </c>
      <c r="AK22" t="s">
        <v>85</v>
      </c>
    </row>
    <row r="24" spans="1:37" x14ac:dyDescent="0.25">
      <c r="A24" s="1" t="s">
        <v>106</v>
      </c>
      <c r="B24" t="s">
        <v>83</v>
      </c>
      <c r="C24" t="s">
        <v>83</v>
      </c>
      <c r="D24" t="s">
        <v>83</v>
      </c>
      <c r="E24" t="s">
        <v>83</v>
      </c>
      <c r="F24" t="s">
        <v>83</v>
      </c>
      <c r="G24" t="s">
        <v>83</v>
      </c>
      <c r="H24" t="s">
        <v>83</v>
      </c>
      <c r="I24" t="s">
        <v>83</v>
      </c>
      <c r="J24" t="s">
        <v>83</v>
      </c>
      <c r="K24" t="s">
        <v>83</v>
      </c>
      <c r="L24" t="s">
        <v>83</v>
      </c>
      <c r="M24" t="s">
        <v>83</v>
      </c>
      <c r="N24" t="s">
        <v>83</v>
      </c>
      <c r="O24" t="s">
        <v>83</v>
      </c>
      <c r="P24" t="s">
        <v>83</v>
      </c>
      <c r="Q24" t="s">
        <v>83</v>
      </c>
      <c r="R24" t="s">
        <v>83</v>
      </c>
      <c r="S24" t="s">
        <v>83</v>
      </c>
      <c r="T24" t="s">
        <v>83</v>
      </c>
      <c r="U24" t="s">
        <v>83</v>
      </c>
      <c r="V24" t="s">
        <v>83</v>
      </c>
      <c r="W24" t="s">
        <v>83</v>
      </c>
      <c r="X24" t="s">
        <v>83</v>
      </c>
      <c r="Y24" t="s">
        <v>83</v>
      </c>
      <c r="Z24" t="s">
        <v>83</v>
      </c>
      <c r="AA24" t="s">
        <v>83</v>
      </c>
      <c r="AB24" t="s">
        <v>83</v>
      </c>
      <c r="AC24" t="s">
        <v>83</v>
      </c>
      <c r="AD24" t="s">
        <v>83</v>
      </c>
      <c r="AE24" t="s">
        <v>83</v>
      </c>
      <c r="AF24" t="s">
        <v>83</v>
      </c>
      <c r="AG24" t="s">
        <v>83</v>
      </c>
      <c r="AH24" t="s">
        <v>83</v>
      </c>
      <c r="AI24" t="s">
        <v>83</v>
      </c>
      <c r="AJ24" t="s">
        <v>83</v>
      </c>
      <c r="AK24" t="s">
        <v>83</v>
      </c>
    </row>
    <row r="28" spans="1:37" x14ac:dyDescent="0.25">
      <c r="A28" s="1" t="s">
        <v>107</v>
      </c>
      <c r="B28" s="1" t="s">
        <v>97</v>
      </c>
      <c r="C28" s="1" t="s">
        <v>96</v>
      </c>
    </row>
    <row r="29" spans="1:37" x14ac:dyDescent="0.25">
      <c r="A29" s="3" t="s">
        <v>93</v>
      </c>
      <c r="B29" t="s">
        <v>108</v>
      </c>
      <c r="C29" t="s">
        <v>109</v>
      </c>
    </row>
    <row r="30" spans="1:37" x14ac:dyDescent="0.25">
      <c r="A30" s="3" t="s">
        <v>94</v>
      </c>
      <c r="B30" t="s">
        <v>110</v>
      </c>
      <c r="C30" t="s">
        <v>111</v>
      </c>
    </row>
    <row r="31" spans="1:37" x14ac:dyDescent="0.25">
      <c r="A31" s="3" t="s">
        <v>95</v>
      </c>
      <c r="B31" t="s">
        <v>112</v>
      </c>
      <c r="C31" t="s">
        <v>113</v>
      </c>
    </row>
    <row r="32" spans="1:37" x14ac:dyDescent="0.25">
      <c r="A32" s="1" t="str">
        <f>B28</f>
        <v>Developing</v>
      </c>
    </row>
    <row r="33" spans="1:1" x14ac:dyDescent="0.25">
      <c r="A33" s="1" t="str">
        <f>C28</f>
        <v>Established</v>
      </c>
    </row>
  </sheetData>
  <sheetProtection algorithmName="SHA-512" hashValue="BKaXndsQSZRtTtS8VeOi1RB1X509YKoy+RFZX8lQGrv+On3saHpC/HOpuAtIvkzBA/UgNagtKYxHHrwoq+9fBQ==" saltValue="0FNlC7Shjt9NwdJ4PnAFAQ==" spinCount="100000" sheet="1" objects="1" scenarios="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K33"/>
  <sheetViews>
    <sheetView workbookViewId="0"/>
  </sheetViews>
  <sheetFormatPr defaultRowHeight="15" x14ac:dyDescent="0.25"/>
  <cols>
    <col min="1" max="1" width="32.140625" style="1" bestFit="1" customWidth="1"/>
    <col min="2" max="37" width="11.5703125" bestFit="1" customWidth="1"/>
    <col min="257" max="257" width="32.140625" bestFit="1" customWidth="1"/>
    <col min="258" max="293" width="11.5703125" bestFit="1" customWidth="1"/>
    <col min="513" max="513" width="32.140625" bestFit="1" customWidth="1"/>
    <col min="514" max="549" width="11.5703125" bestFit="1" customWidth="1"/>
    <col min="769" max="769" width="32.140625" bestFit="1" customWidth="1"/>
    <col min="770" max="805" width="11.5703125" bestFit="1" customWidth="1"/>
    <col min="1025" max="1025" width="32.140625" bestFit="1" customWidth="1"/>
    <col min="1026" max="1061" width="11.5703125" bestFit="1" customWidth="1"/>
    <col min="1281" max="1281" width="32.140625" bestFit="1" customWidth="1"/>
    <col min="1282" max="1317" width="11.5703125" bestFit="1" customWidth="1"/>
    <col min="1537" max="1537" width="32.140625" bestFit="1" customWidth="1"/>
    <col min="1538" max="1573" width="11.5703125" bestFit="1" customWidth="1"/>
    <col min="1793" max="1793" width="32.140625" bestFit="1" customWidth="1"/>
    <col min="1794" max="1829" width="11.5703125" bestFit="1" customWidth="1"/>
    <col min="2049" max="2049" width="32.140625" bestFit="1" customWidth="1"/>
    <col min="2050" max="2085" width="11.5703125" bestFit="1" customWidth="1"/>
    <col min="2305" max="2305" width="32.140625" bestFit="1" customWidth="1"/>
    <col min="2306" max="2341" width="11.5703125" bestFit="1" customWidth="1"/>
    <col min="2561" max="2561" width="32.140625" bestFit="1" customWidth="1"/>
    <col min="2562" max="2597" width="11.5703125" bestFit="1" customWidth="1"/>
    <col min="2817" max="2817" width="32.140625" bestFit="1" customWidth="1"/>
    <col min="2818" max="2853" width="11.5703125" bestFit="1" customWidth="1"/>
    <col min="3073" max="3073" width="32.140625" bestFit="1" customWidth="1"/>
    <col min="3074" max="3109" width="11.5703125" bestFit="1" customWidth="1"/>
    <col min="3329" max="3329" width="32.140625" bestFit="1" customWidth="1"/>
    <col min="3330" max="3365" width="11.5703125" bestFit="1" customWidth="1"/>
    <col min="3585" max="3585" width="32.140625" bestFit="1" customWidth="1"/>
    <col min="3586" max="3621" width="11.5703125" bestFit="1" customWidth="1"/>
    <col min="3841" max="3841" width="32.140625" bestFit="1" customWidth="1"/>
    <col min="3842" max="3877" width="11.5703125" bestFit="1" customWidth="1"/>
    <col min="4097" max="4097" width="32.140625" bestFit="1" customWidth="1"/>
    <col min="4098" max="4133" width="11.5703125" bestFit="1" customWidth="1"/>
    <col min="4353" max="4353" width="32.140625" bestFit="1" customWidth="1"/>
    <col min="4354" max="4389" width="11.5703125" bestFit="1" customWidth="1"/>
    <col min="4609" max="4609" width="32.140625" bestFit="1" customWidth="1"/>
    <col min="4610" max="4645" width="11.5703125" bestFit="1" customWidth="1"/>
    <col min="4865" max="4865" width="32.140625" bestFit="1" customWidth="1"/>
    <col min="4866" max="4901" width="11.5703125" bestFit="1" customWidth="1"/>
    <col min="5121" max="5121" width="32.140625" bestFit="1" customWidth="1"/>
    <col min="5122" max="5157" width="11.5703125" bestFit="1" customWidth="1"/>
    <col min="5377" max="5377" width="32.140625" bestFit="1" customWidth="1"/>
    <col min="5378" max="5413" width="11.5703125" bestFit="1" customWidth="1"/>
    <col min="5633" max="5633" width="32.140625" bestFit="1" customWidth="1"/>
    <col min="5634" max="5669" width="11.5703125" bestFit="1" customWidth="1"/>
    <col min="5889" max="5889" width="32.140625" bestFit="1" customWidth="1"/>
    <col min="5890" max="5925" width="11.5703125" bestFit="1" customWidth="1"/>
    <col min="6145" max="6145" width="32.140625" bestFit="1" customWidth="1"/>
    <col min="6146" max="6181" width="11.5703125" bestFit="1" customWidth="1"/>
    <col min="6401" max="6401" width="32.140625" bestFit="1" customWidth="1"/>
    <col min="6402" max="6437" width="11.5703125" bestFit="1" customWidth="1"/>
    <col min="6657" max="6657" width="32.140625" bestFit="1" customWidth="1"/>
    <col min="6658" max="6693" width="11.5703125" bestFit="1" customWidth="1"/>
    <col min="6913" max="6913" width="32.140625" bestFit="1" customWidth="1"/>
    <col min="6914" max="6949" width="11.5703125" bestFit="1" customWidth="1"/>
    <col min="7169" max="7169" width="32.140625" bestFit="1" customWidth="1"/>
    <col min="7170" max="7205" width="11.5703125" bestFit="1" customWidth="1"/>
    <col min="7425" max="7425" width="32.140625" bestFit="1" customWidth="1"/>
    <col min="7426" max="7461" width="11.5703125" bestFit="1" customWidth="1"/>
    <col min="7681" max="7681" width="32.140625" bestFit="1" customWidth="1"/>
    <col min="7682" max="7717" width="11.5703125" bestFit="1" customWidth="1"/>
    <col min="7937" max="7937" width="32.140625" bestFit="1" customWidth="1"/>
    <col min="7938" max="7973" width="11.5703125" bestFit="1" customWidth="1"/>
    <col min="8193" max="8193" width="32.140625" bestFit="1" customWidth="1"/>
    <col min="8194" max="8229" width="11.5703125" bestFit="1" customWidth="1"/>
    <col min="8449" max="8449" width="32.140625" bestFit="1" customWidth="1"/>
    <col min="8450" max="8485" width="11.5703125" bestFit="1" customWidth="1"/>
    <col min="8705" max="8705" width="32.140625" bestFit="1" customWidth="1"/>
    <col min="8706" max="8741" width="11.5703125" bestFit="1" customWidth="1"/>
    <col min="8961" max="8961" width="32.140625" bestFit="1" customWidth="1"/>
    <col min="8962" max="8997" width="11.5703125" bestFit="1" customWidth="1"/>
    <col min="9217" max="9217" width="32.140625" bestFit="1" customWidth="1"/>
    <col min="9218" max="9253" width="11.5703125" bestFit="1" customWidth="1"/>
    <col min="9473" max="9473" width="32.140625" bestFit="1" customWidth="1"/>
    <col min="9474" max="9509" width="11.5703125" bestFit="1" customWidth="1"/>
    <col min="9729" max="9729" width="32.140625" bestFit="1" customWidth="1"/>
    <col min="9730" max="9765" width="11.5703125" bestFit="1" customWidth="1"/>
    <col min="9985" max="9985" width="32.140625" bestFit="1" customWidth="1"/>
    <col min="9986" max="10021" width="11.5703125" bestFit="1" customWidth="1"/>
    <col min="10241" max="10241" width="32.140625" bestFit="1" customWidth="1"/>
    <col min="10242" max="10277" width="11.5703125" bestFit="1" customWidth="1"/>
    <col min="10497" max="10497" width="32.140625" bestFit="1" customWidth="1"/>
    <col min="10498" max="10533" width="11.5703125" bestFit="1" customWidth="1"/>
    <col min="10753" max="10753" width="32.140625" bestFit="1" customWidth="1"/>
    <col min="10754" max="10789" width="11.5703125" bestFit="1" customWidth="1"/>
    <col min="11009" max="11009" width="32.140625" bestFit="1" customWidth="1"/>
    <col min="11010" max="11045" width="11.5703125" bestFit="1" customWidth="1"/>
    <col min="11265" max="11265" width="32.140625" bestFit="1" customWidth="1"/>
    <col min="11266" max="11301" width="11.5703125" bestFit="1" customWidth="1"/>
    <col min="11521" max="11521" width="32.140625" bestFit="1" customWidth="1"/>
    <col min="11522" max="11557" width="11.5703125" bestFit="1" customWidth="1"/>
    <col min="11777" max="11777" width="32.140625" bestFit="1" customWidth="1"/>
    <col min="11778" max="11813" width="11.5703125" bestFit="1" customWidth="1"/>
    <col min="12033" max="12033" width="32.140625" bestFit="1" customWidth="1"/>
    <col min="12034" max="12069" width="11.5703125" bestFit="1" customWidth="1"/>
    <col min="12289" max="12289" width="32.140625" bestFit="1" customWidth="1"/>
    <col min="12290" max="12325" width="11.5703125" bestFit="1" customWidth="1"/>
    <col min="12545" max="12545" width="32.140625" bestFit="1" customWidth="1"/>
    <col min="12546" max="12581" width="11.5703125" bestFit="1" customWidth="1"/>
    <col min="12801" max="12801" width="32.140625" bestFit="1" customWidth="1"/>
    <col min="12802" max="12837" width="11.5703125" bestFit="1" customWidth="1"/>
    <col min="13057" max="13057" width="32.140625" bestFit="1" customWidth="1"/>
    <col min="13058" max="13093" width="11.5703125" bestFit="1" customWidth="1"/>
    <col min="13313" max="13313" width="32.140625" bestFit="1" customWidth="1"/>
    <col min="13314" max="13349" width="11.5703125" bestFit="1" customWidth="1"/>
    <col min="13569" max="13569" width="32.140625" bestFit="1" customWidth="1"/>
    <col min="13570" max="13605" width="11.5703125" bestFit="1" customWidth="1"/>
    <col min="13825" max="13825" width="32.140625" bestFit="1" customWidth="1"/>
    <col min="13826" max="13861" width="11.5703125" bestFit="1" customWidth="1"/>
    <col min="14081" max="14081" width="32.140625" bestFit="1" customWidth="1"/>
    <col min="14082" max="14117" width="11.5703125" bestFit="1" customWidth="1"/>
    <col min="14337" max="14337" width="32.140625" bestFit="1" customWidth="1"/>
    <col min="14338" max="14373" width="11.5703125" bestFit="1" customWidth="1"/>
    <col min="14593" max="14593" width="32.140625" bestFit="1" customWidth="1"/>
    <col min="14594" max="14629" width="11.5703125" bestFit="1" customWidth="1"/>
    <col min="14849" max="14849" width="32.140625" bestFit="1" customWidth="1"/>
    <col min="14850" max="14885" width="11.5703125" bestFit="1" customWidth="1"/>
    <col min="15105" max="15105" width="32.140625" bestFit="1" customWidth="1"/>
    <col min="15106" max="15141" width="11.5703125" bestFit="1" customWidth="1"/>
    <col min="15361" max="15361" width="32.140625" bestFit="1" customWidth="1"/>
    <col min="15362" max="15397" width="11.5703125" bestFit="1" customWidth="1"/>
    <col min="15617" max="15617" width="32.140625" bestFit="1" customWidth="1"/>
    <col min="15618" max="15653" width="11.5703125" bestFit="1" customWidth="1"/>
    <col min="15873" max="15873" width="32.140625" bestFit="1" customWidth="1"/>
    <col min="15874" max="15909" width="11.5703125" bestFit="1" customWidth="1"/>
    <col min="16129" max="16129" width="32.140625" bestFit="1" customWidth="1"/>
    <col min="16130" max="16165" width="11.5703125" bestFit="1" customWidth="1"/>
  </cols>
  <sheetData>
    <row r="1" spans="1:37" x14ac:dyDescent="0.25">
      <c r="A1" s="1" t="s">
        <v>341</v>
      </c>
    </row>
    <row r="2" spans="1:37" x14ac:dyDescent="0.25">
      <c r="A2" s="1" t="s">
        <v>98</v>
      </c>
      <c r="B2" s="2">
        <v>85</v>
      </c>
      <c r="C2" s="2">
        <v>86</v>
      </c>
      <c r="D2" s="2">
        <v>87</v>
      </c>
      <c r="E2" s="2">
        <v>88</v>
      </c>
      <c r="F2" s="2">
        <v>89</v>
      </c>
      <c r="G2" s="2">
        <v>90</v>
      </c>
      <c r="H2" s="2">
        <v>91</v>
      </c>
      <c r="I2" s="2">
        <v>92</v>
      </c>
      <c r="J2" s="2">
        <v>93</v>
      </c>
      <c r="K2" s="2">
        <v>94</v>
      </c>
      <c r="L2" s="2">
        <v>95</v>
      </c>
      <c r="M2" s="2">
        <v>96</v>
      </c>
      <c r="N2" s="2">
        <v>97</v>
      </c>
      <c r="O2" s="2">
        <v>98</v>
      </c>
      <c r="P2" s="2">
        <v>99</v>
      </c>
      <c r="Q2" s="2">
        <v>100</v>
      </c>
      <c r="R2" s="2">
        <v>101</v>
      </c>
      <c r="S2" s="2">
        <v>102</v>
      </c>
      <c r="T2" s="2">
        <v>103</v>
      </c>
      <c r="U2" s="2">
        <v>104</v>
      </c>
      <c r="V2" s="2">
        <v>105</v>
      </c>
      <c r="W2" s="2">
        <v>106</v>
      </c>
      <c r="X2" s="2">
        <v>107</v>
      </c>
      <c r="Y2" s="2">
        <v>108</v>
      </c>
      <c r="Z2" s="2">
        <v>109</v>
      </c>
      <c r="AA2" s="2">
        <v>110</v>
      </c>
      <c r="AB2" s="2">
        <v>111</v>
      </c>
      <c r="AC2" s="2">
        <v>112</v>
      </c>
      <c r="AD2" s="2">
        <v>113</v>
      </c>
      <c r="AE2" s="2">
        <v>114</v>
      </c>
      <c r="AF2" s="2">
        <v>115</v>
      </c>
      <c r="AG2" s="2">
        <v>116</v>
      </c>
      <c r="AH2" s="2">
        <v>117</v>
      </c>
      <c r="AI2" s="2">
        <v>118</v>
      </c>
      <c r="AJ2" s="2">
        <v>119</v>
      </c>
      <c r="AK2" s="2">
        <v>120</v>
      </c>
    </row>
    <row r="4" spans="1:37" x14ac:dyDescent="0.25">
      <c r="A4" s="1" t="s">
        <v>99</v>
      </c>
    </row>
    <row r="5" spans="1:37" x14ac:dyDescent="0.25">
      <c r="A5" s="3" t="s">
        <v>93</v>
      </c>
      <c r="B5" t="s">
        <v>342</v>
      </c>
      <c r="C5" t="s">
        <v>342</v>
      </c>
      <c r="D5" t="s">
        <v>342</v>
      </c>
      <c r="E5" t="s">
        <v>342</v>
      </c>
      <c r="F5" t="s">
        <v>342</v>
      </c>
      <c r="G5" t="s">
        <v>342</v>
      </c>
      <c r="H5" t="s">
        <v>342</v>
      </c>
      <c r="I5" t="s">
        <v>342</v>
      </c>
      <c r="J5" t="s">
        <v>342</v>
      </c>
      <c r="K5" t="s">
        <v>342</v>
      </c>
      <c r="L5" t="s">
        <v>342</v>
      </c>
      <c r="M5" t="s">
        <v>342</v>
      </c>
      <c r="N5" t="s">
        <v>342</v>
      </c>
      <c r="O5" t="s">
        <v>342</v>
      </c>
      <c r="P5" t="s">
        <v>342</v>
      </c>
      <c r="Q5" t="s">
        <v>345</v>
      </c>
      <c r="R5" t="s">
        <v>345</v>
      </c>
      <c r="S5" t="s">
        <v>345</v>
      </c>
      <c r="T5" t="s">
        <v>345</v>
      </c>
      <c r="U5" t="s">
        <v>345</v>
      </c>
      <c r="V5" t="s">
        <v>345</v>
      </c>
      <c r="W5" t="s">
        <v>348</v>
      </c>
      <c r="X5" t="s">
        <v>348</v>
      </c>
      <c r="Y5" t="s">
        <v>348</v>
      </c>
      <c r="Z5" t="s">
        <v>348</v>
      </c>
      <c r="AA5" t="s">
        <v>348</v>
      </c>
      <c r="AB5" t="s">
        <v>348</v>
      </c>
      <c r="AC5" t="s">
        <v>348</v>
      </c>
      <c r="AD5" t="s">
        <v>348</v>
      </c>
      <c r="AE5" t="s">
        <v>348</v>
      </c>
      <c r="AF5" t="s">
        <v>348</v>
      </c>
      <c r="AG5" t="s">
        <v>348</v>
      </c>
      <c r="AH5" t="s">
        <v>348</v>
      </c>
      <c r="AI5" t="s">
        <v>348</v>
      </c>
      <c r="AJ5" t="s">
        <v>348</v>
      </c>
      <c r="AK5" t="s">
        <v>348</v>
      </c>
    </row>
    <row r="6" spans="1:37" x14ac:dyDescent="0.25">
      <c r="A6" s="3" t="s">
        <v>94</v>
      </c>
      <c r="B6" t="s">
        <v>343</v>
      </c>
      <c r="C6" t="s">
        <v>343</v>
      </c>
      <c r="D6" t="s">
        <v>343</v>
      </c>
      <c r="E6" t="s">
        <v>343</v>
      </c>
      <c r="F6" t="s">
        <v>343</v>
      </c>
      <c r="G6" t="s">
        <v>343</v>
      </c>
      <c r="H6" t="s">
        <v>343</v>
      </c>
      <c r="I6" t="s">
        <v>343</v>
      </c>
      <c r="J6" t="s">
        <v>343</v>
      </c>
      <c r="K6" t="s">
        <v>343</v>
      </c>
      <c r="L6" t="s">
        <v>343</v>
      </c>
      <c r="M6" t="s">
        <v>343</v>
      </c>
      <c r="N6" t="s">
        <v>343</v>
      </c>
      <c r="O6" t="s">
        <v>343</v>
      </c>
      <c r="P6" t="s">
        <v>343</v>
      </c>
      <c r="Q6" t="s">
        <v>346</v>
      </c>
      <c r="R6" t="s">
        <v>346</v>
      </c>
      <c r="S6" t="s">
        <v>346</v>
      </c>
      <c r="T6" t="s">
        <v>346</v>
      </c>
      <c r="U6" t="s">
        <v>346</v>
      </c>
      <c r="V6" t="s">
        <v>346</v>
      </c>
      <c r="W6" t="s">
        <v>349</v>
      </c>
      <c r="X6" t="s">
        <v>349</v>
      </c>
      <c r="Y6" t="s">
        <v>349</v>
      </c>
      <c r="Z6" t="s">
        <v>349</v>
      </c>
      <c r="AA6" t="s">
        <v>349</v>
      </c>
      <c r="AB6" t="s">
        <v>349</v>
      </c>
      <c r="AC6" t="s">
        <v>349</v>
      </c>
      <c r="AD6" t="s">
        <v>349</v>
      </c>
      <c r="AE6" t="s">
        <v>349</v>
      </c>
      <c r="AF6" t="s">
        <v>349</v>
      </c>
      <c r="AG6" t="s">
        <v>349</v>
      </c>
      <c r="AH6" t="s">
        <v>349</v>
      </c>
      <c r="AI6" t="s">
        <v>349</v>
      </c>
      <c r="AJ6" t="s">
        <v>349</v>
      </c>
      <c r="AK6" t="s">
        <v>349</v>
      </c>
    </row>
    <row r="7" spans="1:37" x14ac:dyDescent="0.25">
      <c r="A7" s="3" t="s">
        <v>95</v>
      </c>
      <c r="B7" t="s">
        <v>344</v>
      </c>
      <c r="C7" t="s">
        <v>344</v>
      </c>
      <c r="D7" t="s">
        <v>344</v>
      </c>
      <c r="E7" t="s">
        <v>344</v>
      </c>
      <c r="F7" t="s">
        <v>344</v>
      </c>
      <c r="G7" t="s">
        <v>344</v>
      </c>
      <c r="H7" t="s">
        <v>344</v>
      </c>
      <c r="I7" t="s">
        <v>344</v>
      </c>
      <c r="J7" t="s">
        <v>344</v>
      </c>
      <c r="K7" t="s">
        <v>344</v>
      </c>
      <c r="L7" t="s">
        <v>344</v>
      </c>
      <c r="M7" t="s">
        <v>344</v>
      </c>
      <c r="N7" t="s">
        <v>344</v>
      </c>
      <c r="O7" t="s">
        <v>344</v>
      </c>
      <c r="P7" t="s">
        <v>344</v>
      </c>
      <c r="Q7" t="s">
        <v>347</v>
      </c>
      <c r="R7" t="s">
        <v>347</v>
      </c>
      <c r="S7" t="s">
        <v>347</v>
      </c>
      <c r="T7" t="s">
        <v>347</v>
      </c>
      <c r="U7" t="s">
        <v>347</v>
      </c>
      <c r="V7" t="s">
        <v>347</v>
      </c>
      <c r="W7" t="s">
        <v>350</v>
      </c>
      <c r="X7" t="s">
        <v>350</v>
      </c>
      <c r="Y7" t="s">
        <v>350</v>
      </c>
      <c r="Z7" t="s">
        <v>350</v>
      </c>
      <c r="AA7" t="s">
        <v>350</v>
      </c>
      <c r="AB7" t="s">
        <v>350</v>
      </c>
      <c r="AC7" t="s">
        <v>350</v>
      </c>
      <c r="AD7" t="s">
        <v>350</v>
      </c>
      <c r="AE7" t="s">
        <v>350</v>
      </c>
      <c r="AF7" t="s">
        <v>350</v>
      </c>
      <c r="AG7" t="s">
        <v>350</v>
      </c>
      <c r="AH7" t="s">
        <v>350</v>
      </c>
      <c r="AI7" t="s">
        <v>350</v>
      </c>
      <c r="AJ7" t="s">
        <v>350</v>
      </c>
      <c r="AK7" t="s">
        <v>350</v>
      </c>
    </row>
    <row r="9" spans="1:37" x14ac:dyDescent="0.25">
      <c r="A9" s="1" t="s">
        <v>92</v>
      </c>
      <c r="B9" s="2">
        <v>85</v>
      </c>
      <c r="C9" s="2">
        <v>86</v>
      </c>
      <c r="D9" s="2">
        <v>87</v>
      </c>
      <c r="E9" s="2">
        <v>88</v>
      </c>
      <c r="F9" s="2">
        <v>89</v>
      </c>
      <c r="G9" s="2">
        <v>90</v>
      </c>
      <c r="H9" s="2">
        <v>91</v>
      </c>
      <c r="I9" s="2">
        <v>92</v>
      </c>
      <c r="J9" s="2">
        <v>93</v>
      </c>
      <c r="K9" s="2">
        <v>94</v>
      </c>
      <c r="L9" s="2">
        <v>95</v>
      </c>
      <c r="M9" s="2">
        <v>96</v>
      </c>
      <c r="N9" s="2">
        <v>97</v>
      </c>
      <c r="O9" s="2">
        <v>98</v>
      </c>
      <c r="P9" s="2">
        <v>99</v>
      </c>
      <c r="Q9" s="2">
        <v>100</v>
      </c>
      <c r="R9" s="2">
        <v>101</v>
      </c>
      <c r="S9" s="2">
        <v>102</v>
      </c>
      <c r="T9" s="2">
        <v>103</v>
      </c>
      <c r="U9" s="2">
        <v>104</v>
      </c>
      <c r="V9" s="2">
        <v>105</v>
      </c>
      <c r="W9" s="2">
        <v>106</v>
      </c>
      <c r="X9" s="2">
        <v>107</v>
      </c>
      <c r="Y9" s="2">
        <v>108</v>
      </c>
      <c r="Z9" s="2">
        <v>109</v>
      </c>
      <c r="AA9" s="2">
        <v>110</v>
      </c>
      <c r="AB9" s="2">
        <v>111</v>
      </c>
      <c r="AC9" s="2">
        <v>112</v>
      </c>
      <c r="AD9" s="2">
        <v>113</v>
      </c>
      <c r="AE9" s="2">
        <v>114</v>
      </c>
      <c r="AF9" s="2">
        <v>115</v>
      </c>
      <c r="AG9" s="2">
        <v>116</v>
      </c>
      <c r="AH9" s="2">
        <v>117</v>
      </c>
      <c r="AI9" s="2">
        <v>118</v>
      </c>
      <c r="AJ9" s="2">
        <v>119</v>
      </c>
      <c r="AK9" s="2">
        <v>120</v>
      </c>
    </row>
    <row r="10" spans="1:37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3" customFormat="1" x14ac:dyDescent="0.25">
      <c r="A11" s="1" t="s">
        <v>100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3" customFormat="1" x14ac:dyDescent="0.25">
      <c r="A12" s="3" t="s">
        <v>93</v>
      </c>
      <c r="B12" t="s">
        <v>115</v>
      </c>
      <c r="C12" t="s">
        <v>115</v>
      </c>
      <c r="D12" t="s">
        <v>115</v>
      </c>
      <c r="E12" t="s">
        <v>115</v>
      </c>
      <c r="F12" t="s">
        <v>115</v>
      </c>
      <c r="G12" t="s">
        <v>115</v>
      </c>
      <c r="H12" t="s">
        <v>115</v>
      </c>
      <c r="I12" t="s">
        <v>115</v>
      </c>
      <c r="J12" t="s">
        <v>115</v>
      </c>
      <c r="K12" t="s">
        <v>115</v>
      </c>
      <c r="L12" t="s">
        <v>115</v>
      </c>
      <c r="M12" t="s">
        <v>115</v>
      </c>
      <c r="N12" t="s">
        <v>115</v>
      </c>
      <c r="O12" t="s">
        <v>115</v>
      </c>
      <c r="P12" t="s">
        <v>115</v>
      </c>
      <c r="Q12" t="s">
        <v>352</v>
      </c>
      <c r="R12" t="s">
        <v>352</v>
      </c>
      <c r="S12" t="s">
        <v>352</v>
      </c>
      <c r="T12" t="s">
        <v>352</v>
      </c>
      <c r="U12" t="s">
        <v>352</v>
      </c>
      <c r="V12" t="s">
        <v>352</v>
      </c>
      <c r="W12" t="s">
        <v>355</v>
      </c>
      <c r="X12" t="s">
        <v>355</v>
      </c>
      <c r="Y12" t="s">
        <v>355</v>
      </c>
      <c r="Z12" t="s">
        <v>355</v>
      </c>
      <c r="AA12" t="s">
        <v>355</v>
      </c>
      <c r="AB12" t="s">
        <v>355</v>
      </c>
      <c r="AC12" t="s">
        <v>355</v>
      </c>
      <c r="AD12" t="s">
        <v>355</v>
      </c>
      <c r="AE12" t="s">
        <v>355</v>
      </c>
      <c r="AF12" t="s">
        <v>355</v>
      </c>
      <c r="AG12" t="s">
        <v>355</v>
      </c>
      <c r="AH12" t="s">
        <v>355</v>
      </c>
      <c r="AI12" t="s">
        <v>355</v>
      </c>
      <c r="AJ12" t="s">
        <v>355</v>
      </c>
      <c r="AK12" t="s">
        <v>355</v>
      </c>
    </row>
    <row r="13" spans="1:37" s="3" customFormat="1" x14ac:dyDescent="0.25">
      <c r="A13" s="3" t="s">
        <v>94</v>
      </c>
      <c r="B13" t="s">
        <v>114</v>
      </c>
      <c r="C13" t="s">
        <v>114</v>
      </c>
      <c r="D13" t="s">
        <v>114</v>
      </c>
      <c r="E13" t="s">
        <v>114</v>
      </c>
      <c r="F13" t="s">
        <v>114</v>
      </c>
      <c r="G13" t="s">
        <v>114</v>
      </c>
      <c r="H13" t="s">
        <v>114</v>
      </c>
      <c r="I13" t="s">
        <v>114</v>
      </c>
      <c r="J13" t="s">
        <v>114</v>
      </c>
      <c r="K13" t="s">
        <v>114</v>
      </c>
      <c r="L13" t="s">
        <v>114</v>
      </c>
      <c r="M13" t="s">
        <v>114</v>
      </c>
      <c r="N13" t="s">
        <v>114</v>
      </c>
      <c r="O13" t="s">
        <v>114</v>
      </c>
      <c r="P13" t="s">
        <v>114</v>
      </c>
      <c r="Q13" t="s">
        <v>353</v>
      </c>
      <c r="R13" t="s">
        <v>353</v>
      </c>
      <c r="S13" t="s">
        <v>353</v>
      </c>
      <c r="T13" t="s">
        <v>353</v>
      </c>
      <c r="U13" t="s">
        <v>353</v>
      </c>
      <c r="V13" t="s">
        <v>353</v>
      </c>
      <c r="W13" t="s">
        <v>356</v>
      </c>
      <c r="X13" t="s">
        <v>356</v>
      </c>
      <c r="Y13" t="s">
        <v>356</v>
      </c>
      <c r="Z13" t="s">
        <v>356</v>
      </c>
      <c r="AA13" t="s">
        <v>356</v>
      </c>
      <c r="AB13" t="s">
        <v>356</v>
      </c>
      <c r="AC13" t="s">
        <v>356</v>
      </c>
      <c r="AD13" t="s">
        <v>356</v>
      </c>
      <c r="AE13" t="s">
        <v>356</v>
      </c>
      <c r="AF13" t="s">
        <v>356</v>
      </c>
      <c r="AG13" t="s">
        <v>356</v>
      </c>
      <c r="AH13" t="s">
        <v>356</v>
      </c>
      <c r="AI13" t="s">
        <v>356</v>
      </c>
      <c r="AJ13" t="s">
        <v>356</v>
      </c>
      <c r="AK13" t="s">
        <v>356</v>
      </c>
    </row>
    <row r="14" spans="1:37" x14ac:dyDescent="0.25">
      <c r="A14" s="3" t="s">
        <v>95</v>
      </c>
      <c r="B14" t="s">
        <v>351</v>
      </c>
      <c r="C14" t="s">
        <v>351</v>
      </c>
      <c r="D14" t="s">
        <v>351</v>
      </c>
      <c r="E14" t="s">
        <v>351</v>
      </c>
      <c r="F14" t="s">
        <v>351</v>
      </c>
      <c r="G14" t="s">
        <v>351</v>
      </c>
      <c r="H14" t="s">
        <v>351</v>
      </c>
      <c r="I14" t="s">
        <v>351</v>
      </c>
      <c r="J14" t="s">
        <v>351</v>
      </c>
      <c r="K14" t="s">
        <v>351</v>
      </c>
      <c r="L14" t="s">
        <v>351</v>
      </c>
      <c r="M14" t="s">
        <v>351</v>
      </c>
      <c r="N14" t="s">
        <v>351</v>
      </c>
      <c r="O14" t="s">
        <v>351</v>
      </c>
      <c r="P14" t="s">
        <v>351</v>
      </c>
      <c r="Q14" t="s">
        <v>354</v>
      </c>
      <c r="R14" t="s">
        <v>354</v>
      </c>
      <c r="S14" t="s">
        <v>354</v>
      </c>
      <c r="T14" t="s">
        <v>354</v>
      </c>
      <c r="U14" t="s">
        <v>354</v>
      </c>
      <c r="V14" t="s">
        <v>354</v>
      </c>
      <c r="W14" t="s">
        <v>357</v>
      </c>
      <c r="X14" t="s">
        <v>357</v>
      </c>
      <c r="Y14" t="s">
        <v>357</v>
      </c>
      <c r="Z14" t="s">
        <v>357</v>
      </c>
      <c r="AA14" t="s">
        <v>357</v>
      </c>
      <c r="AB14" t="s">
        <v>357</v>
      </c>
      <c r="AC14" t="s">
        <v>357</v>
      </c>
      <c r="AD14" t="s">
        <v>357</v>
      </c>
      <c r="AE14" t="s">
        <v>357</v>
      </c>
      <c r="AF14" t="s">
        <v>357</v>
      </c>
      <c r="AG14" t="s">
        <v>357</v>
      </c>
      <c r="AH14" t="s">
        <v>357</v>
      </c>
      <c r="AI14" t="s">
        <v>357</v>
      </c>
      <c r="AJ14" t="s">
        <v>357</v>
      </c>
      <c r="AK14" t="s">
        <v>357</v>
      </c>
    </row>
    <row r="16" spans="1:37" x14ac:dyDescent="0.25">
      <c r="A16" s="1" t="s">
        <v>92</v>
      </c>
      <c r="B16" s="2">
        <v>85</v>
      </c>
      <c r="C16" s="2">
        <v>86</v>
      </c>
      <c r="D16" s="2">
        <v>87</v>
      </c>
      <c r="E16" s="2">
        <v>88</v>
      </c>
      <c r="F16" s="2">
        <v>89</v>
      </c>
      <c r="G16" s="2">
        <v>90</v>
      </c>
      <c r="H16" s="2">
        <v>91</v>
      </c>
      <c r="I16" s="2">
        <v>92</v>
      </c>
      <c r="J16" s="2">
        <v>93</v>
      </c>
      <c r="K16" s="2">
        <v>94</v>
      </c>
      <c r="L16" s="2">
        <v>95</v>
      </c>
      <c r="M16" s="2">
        <v>96</v>
      </c>
      <c r="N16" s="2">
        <v>97</v>
      </c>
      <c r="O16" s="2">
        <v>98</v>
      </c>
      <c r="P16" s="2">
        <v>99</v>
      </c>
      <c r="Q16" s="2">
        <v>100</v>
      </c>
      <c r="R16" s="2">
        <v>101</v>
      </c>
      <c r="S16" s="2">
        <v>102</v>
      </c>
      <c r="T16" s="2">
        <v>103</v>
      </c>
      <c r="U16" s="2">
        <v>104</v>
      </c>
      <c r="V16" s="2">
        <v>105</v>
      </c>
      <c r="W16" s="2">
        <v>106</v>
      </c>
      <c r="X16" s="2">
        <v>107</v>
      </c>
      <c r="Y16" s="2">
        <v>108</v>
      </c>
      <c r="Z16" s="2">
        <v>109</v>
      </c>
      <c r="AA16" s="2">
        <v>110</v>
      </c>
      <c r="AB16" s="2">
        <v>111</v>
      </c>
      <c r="AC16" s="2">
        <v>112</v>
      </c>
      <c r="AD16" s="2">
        <v>113</v>
      </c>
      <c r="AE16" s="2">
        <v>114</v>
      </c>
      <c r="AF16" s="2">
        <v>115</v>
      </c>
      <c r="AG16" s="2">
        <v>116</v>
      </c>
      <c r="AH16" s="2">
        <v>117</v>
      </c>
      <c r="AI16" s="2">
        <v>118</v>
      </c>
      <c r="AJ16" s="2">
        <v>119</v>
      </c>
      <c r="AK16" s="2">
        <v>120</v>
      </c>
    </row>
    <row r="18" spans="1:37" x14ac:dyDescent="0.25">
      <c r="A18" s="1" t="s">
        <v>101</v>
      </c>
      <c r="B18" t="s">
        <v>84</v>
      </c>
      <c r="C18" t="s">
        <v>84</v>
      </c>
      <c r="D18" t="s">
        <v>84</v>
      </c>
      <c r="E18" t="s">
        <v>84</v>
      </c>
      <c r="F18" t="s">
        <v>84</v>
      </c>
      <c r="G18" t="s">
        <v>84</v>
      </c>
      <c r="H18" t="s">
        <v>84</v>
      </c>
      <c r="I18" t="s">
        <v>84</v>
      </c>
      <c r="J18" t="s">
        <v>84</v>
      </c>
      <c r="K18" t="s">
        <v>84</v>
      </c>
      <c r="L18" t="s">
        <v>84</v>
      </c>
      <c r="M18" t="s">
        <v>84</v>
      </c>
      <c r="N18" t="s">
        <v>84</v>
      </c>
      <c r="O18" t="s">
        <v>84</v>
      </c>
      <c r="P18" t="s">
        <v>84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103</v>
      </c>
      <c r="X18" t="s">
        <v>103</v>
      </c>
      <c r="Y18" t="s">
        <v>103</v>
      </c>
      <c r="Z18" t="s">
        <v>103</v>
      </c>
      <c r="AA18" t="s">
        <v>103</v>
      </c>
      <c r="AB18" t="s">
        <v>103</v>
      </c>
      <c r="AC18" t="s">
        <v>103</v>
      </c>
      <c r="AD18" t="s">
        <v>103</v>
      </c>
      <c r="AE18" t="s">
        <v>103</v>
      </c>
      <c r="AF18" t="s">
        <v>103</v>
      </c>
      <c r="AG18" t="s">
        <v>103</v>
      </c>
      <c r="AH18" t="s">
        <v>103</v>
      </c>
      <c r="AI18" t="s">
        <v>103</v>
      </c>
      <c r="AJ18" t="s">
        <v>103</v>
      </c>
      <c r="AK18" t="s">
        <v>103</v>
      </c>
    </row>
    <row r="20" spans="1:37" x14ac:dyDescent="0.25">
      <c r="A20" s="1" t="s">
        <v>104</v>
      </c>
      <c r="B20">
        <v>6.5</v>
      </c>
      <c r="C20">
        <v>6.5</v>
      </c>
      <c r="D20">
        <v>6.5</v>
      </c>
      <c r="E20">
        <v>6.5</v>
      </c>
      <c r="F20">
        <v>6.5</v>
      </c>
      <c r="G20">
        <v>6.5</v>
      </c>
      <c r="H20">
        <v>6.5</v>
      </c>
      <c r="I20">
        <v>6.5</v>
      </c>
      <c r="J20">
        <v>6.5</v>
      </c>
      <c r="K20">
        <v>6.5</v>
      </c>
      <c r="L20">
        <v>6.5</v>
      </c>
      <c r="M20">
        <v>6.5</v>
      </c>
      <c r="N20">
        <v>6.5</v>
      </c>
      <c r="O20">
        <v>6.5</v>
      </c>
      <c r="P20">
        <v>6.5</v>
      </c>
      <c r="Q20">
        <v>6.5</v>
      </c>
      <c r="R20">
        <v>6.5</v>
      </c>
      <c r="S20">
        <v>6.5</v>
      </c>
      <c r="T20">
        <v>6.5</v>
      </c>
      <c r="U20">
        <v>6.5</v>
      </c>
      <c r="V20">
        <v>6.5</v>
      </c>
      <c r="W20">
        <v>6.5</v>
      </c>
      <c r="X20">
        <v>6.5</v>
      </c>
      <c r="Y20">
        <v>6.5</v>
      </c>
      <c r="Z20">
        <v>6.5</v>
      </c>
      <c r="AA20">
        <v>6.5</v>
      </c>
      <c r="AB20">
        <v>6.5</v>
      </c>
      <c r="AC20">
        <v>6.5</v>
      </c>
      <c r="AD20">
        <v>6.5</v>
      </c>
      <c r="AE20">
        <v>6.5</v>
      </c>
      <c r="AF20">
        <v>6.5</v>
      </c>
      <c r="AG20">
        <v>6.5</v>
      </c>
      <c r="AH20">
        <v>6.5</v>
      </c>
      <c r="AI20">
        <v>6.5</v>
      </c>
      <c r="AJ20">
        <v>6.5</v>
      </c>
      <c r="AK20">
        <v>6.5</v>
      </c>
    </row>
    <row r="22" spans="1:37" x14ac:dyDescent="0.25">
      <c r="A22" s="1" t="s">
        <v>105</v>
      </c>
      <c r="B22" t="s">
        <v>85</v>
      </c>
      <c r="C22" t="s">
        <v>85</v>
      </c>
      <c r="D22" t="s">
        <v>85</v>
      </c>
      <c r="E22" t="s">
        <v>85</v>
      </c>
      <c r="F22" t="s">
        <v>85</v>
      </c>
      <c r="G22" t="s">
        <v>85</v>
      </c>
      <c r="H22" t="s">
        <v>85</v>
      </c>
      <c r="I22" t="s">
        <v>85</v>
      </c>
      <c r="J22" t="s">
        <v>85</v>
      </c>
      <c r="K22" t="s">
        <v>85</v>
      </c>
      <c r="L22" t="s">
        <v>85</v>
      </c>
      <c r="M22" t="s">
        <v>85</v>
      </c>
      <c r="N22" t="s">
        <v>85</v>
      </c>
      <c r="O22" t="s">
        <v>85</v>
      </c>
      <c r="P22" t="s">
        <v>85</v>
      </c>
      <c r="Q22" t="s">
        <v>85</v>
      </c>
      <c r="R22" t="s">
        <v>85</v>
      </c>
      <c r="S22" t="s">
        <v>85</v>
      </c>
      <c r="T22" t="s">
        <v>85</v>
      </c>
      <c r="U22" t="s">
        <v>85</v>
      </c>
      <c r="V22" t="s">
        <v>85</v>
      </c>
      <c r="W22" t="s">
        <v>85</v>
      </c>
      <c r="X22" t="s">
        <v>85</v>
      </c>
      <c r="Y22" t="s">
        <v>85</v>
      </c>
      <c r="Z22" t="s">
        <v>85</v>
      </c>
      <c r="AA22" t="s">
        <v>85</v>
      </c>
      <c r="AB22" t="s">
        <v>85</v>
      </c>
      <c r="AC22" t="s">
        <v>85</v>
      </c>
      <c r="AD22" t="s">
        <v>85</v>
      </c>
      <c r="AE22" t="s">
        <v>85</v>
      </c>
      <c r="AF22" t="s">
        <v>85</v>
      </c>
      <c r="AG22" t="s">
        <v>85</v>
      </c>
      <c r="AH22" t="s">
        <v>85</v>
      </c>
      <c r="AI22" t="s">
        <v>85</v>
      </c>
      <c r="AJ22" t="s">
        <v>85</v>
      </c>
      <c r="AK22" t="s">
        <v>85</v>
      </c>
    </row>
    <row r="24" spans="1:37" x14ac:dyDescent="0.25">
      <c r="A24" s="1" t="s">
        <v>106</v>
      </c>
      <c r="B24" t="s">
        <v>83</v>
      </c>
      <c r="C24" t="s">
        <v>83</v>
      </c>
      <c r="D24" t="s">
        <v>83</v>
      </c>
      <c r="E24" t="s">
        <v>83</v>
      </c>
      <c r="F24" t="s">
        <v>83</v>
      </c>
      <c r="G24" t="s">
        <v>83</v>
      </c>
      <c r="H24" t="s">
        <v>83</v>
      </c>
      <c r="I24" t="s">
        <v>83</v>
      </c>
      <c r="J24" t="s">
        <v>83</v>
      </c>
      <c r="K24" t="s">
        <v>83</v>
      </c>
      <c r="L24" t="s">
        <v>83</v>
      </c>
      <c r="M24" t="s">
        <v>83</v>
      </c>
      <c r="N24" t="s">
        <v>83</v>
      </c>
      <c r="O24" t="s">
        <v>83</v>
      </c>
      <c r="P24" t="s">
        <v>83</v>
      </c>
      <c r="Q24" t="s">
        <v>83</v>
      </c>
      <c r="R24" t="s">
        <v>83</v>
      </c>
      <c r="S24" t="s">
        <v>83</v>
      </c>
      <c r="T24" t="s">
        <v>83</v>
      </c>
      <c r="U24" t="s">
        <v>83</v>
      </c>
      <c r="V24" t="s">
        <v>83</v>
      </c>
      <c r="W24" t="s">
        <v>83</v>
      </c>
      <c r="X24" t="s">
        <v>83</v>
      </c>
      <c r="Y24" t="s">
        <v>83</v>
      </c>
      <c r="Z24" t="s">
        <v>83</v>
      </c>
      <c r="AA24" t="s">
        <v>83</v>
      </c>
      <c r="AB24" t="s">
        <v>83</v>
      </c>
      <c r="AC24" t="s">
        <v>83</v>
      </c>
      <c r="AD24" t="s">
        <v>83</v>
      </c>
      <c r="AE24" t="s">
        <v>83</v>
      </c>
      <c r="AF24" t="s">
        <v>83</v>
      </c>
      <c r="AG24" t="s">
        <v>83</v>
      </c>
      <c r="AH24" t="s">
        <v>83</v>
      </c>
      <c r="AI24" t="s">
        <v>83</v>
      </c>
      <c r="AJ24" t="s">
        <v>83</v>
      </c>
      <c r="AK24" t="s">
        <v>83</v>
      </c>
    </row>
    <row r="28" spans="1:37" x14ac:dyDescent="0.25">
      <c r="A28" s="1" t="s">
        <v>107</v>
      </c>
      <c r="B28" s="1" t="s">
        <v>97</v>
      </c>
      <c r="C28" s="1" t="s">
        <v>96</v>
      </c>
    </row>
    <row r="29" spans="1:37" x14ac:dyDescent="0.25">
      <c r="A29" s="3" t="s">
        <v>93</v>
      </c>
      <c r="B29" t="s">
        <v>108</v>
      </c>
      <c r="C29" t="s">
        <v>109</v>
      </c>
    </row>
    <row r="30" spans="1:37" x14ac:dyDescent="0.25">
      <c r="A30" s="3" t="s">
        <v>94</v>
      </c>
      <c r="B30" t="s">
        <v>110</v>
      </c>
      <c r="C30" t="s">
        <v>111</v>
      </c>
    </row>
    <row r="31" spans="1:37" x14ac:dyDescent="0.25">
      <c r="A31" s="3" t="s">
        <v>95</v>
      </c>
      <c r="B31" t="s">
        <v>112</v>
      </c>
      <c r="C31" t="s">
        <v>113</v>
      </c>
    </row>
    <row r="32" spans="1:37" x14ac:dyDescent="0.25">
      <c r="A32" s="1" t="str">
        <f>B28</f>
        <v>Developing</v>
      </c>
    </row>
    <row r="33" spans="1:1" x14ac:dyDescent="0.25">
      <c r="A33" s="1" t="str">
        <f>C28</f>
        <v>Established</v>
      </c>
    </row>
  </sheetData>
  <sheetProtection algorithmName="SHA-512" hashValue="+WsnFouss5E+r1SeX3UIxSUn0uTVW8qCu97VaGaBu56dNGxAJqpWEzNGXDb4gFryyuW/0LzCNaRitbZB+DOCGA==" saltValue="otHseVa1lePFva5hYxk76w==" spinCount="100000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Loan Applic New</vt:lpstr>
      <vt:lpstr>Credit Submission</vt:lpstr>
      <vt:lpstr>Financial Info</vt:lpstr>
      <vt:lpstr>Security Info</vt:lpstr>
      <vt:lpstr>Summary</vt:lpstr>
      <vt:lpstr>Benchmarks</vt:lpstr>
      <vt:lpstr>Benchmarks1</vt:lpstr>
      <vt:lpstr>Benchmarks2</vt:lpstr>
      <vt:lpstr>Debt</vt:lpstr>
      <vt:lpstr>Income</vt:lpstr>
      <vt:lpstr>Income1</vt:lpstr>
      <vt:lpstr>Income2</vt:lpstr>
      <vt:lpstr>Operating</vt:lpstr>
      <vt:lpstr>Operating1</vt:lpstr>
      <vt:lpstr>Operating2</vt:lpstr>
      <vt:lpstr>Other</vt:lpstr>
      <vt:lpstr>'Credit Submission'!Print_Area</vt:lpstr>
      <vt:lpstr>'Loan Applic New'!Print_Area</vt:lpstr>
      <vt:lpstr>'Security Info'!Print_Area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heo</dc:creator>
  <cp:lastModifiedBy>Eshani Obadage</cp:lastModifiedBy>
  <cp:lastPrinted>2018-09-13T05:47:45Z</cp:lastPrinted>
  <dcterms:created xsi:type="dcterms:W3CDTF">2017-06-05T07:02:29Z</dcterms:created>
  <dcterms:modified xsi:type="dcterms:W3CDTF">2018-09-27T00:13:24Z</dcterms:modified>
</cp:coreProperties>
</file>